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sdcountycagov-my.sharepoint.com/personal/stephen_amberg_sdcounty_ca_gov/Documents/"/>
    </mc:Choice>
  </mc:AlternateContent>
  <xr:revisionPtr revIDLastSave="8" documentId="8_{73B949AD-181F-418E-829E-80651D8E3B1D}" xr6:coauthVersionLast="47" xr6:coauthVersionMax="47" xr10:uidLastSave="{3B991DF1-E7B2-4A8E-A33A-134C9A11315F}"/>
  <bookViews>
    <workbookView xWindow="-28920" yWindow="-75" windowWidth="29040" windowHeight="15720" activeTab="1" xr2:uid="{90E59324-0149-4EC9-B384-CDF97BE30CEE}"/>
  </bookViews>
  <sheets>
    <sheet name="Instructions" sheetId="1" r:id="rId1"/>
    <sheet name="Fee-est-charbroiler" sheetId="2" r:id="rId2"/>
    <sheet name="Lists" sheetId="3" state="hidden" r:id="rId3"/>
    <sheet name="Rule 40 Fees" sheetId="4" state="hidden" r:id="rId4"/>
  </sheets>
  <externalReferences>
    <externalReference r:id="rId5"/>
  </externalReferences>
  <definedNames>
    <definedName name="HRAs">#REF!</definedName>
    <definedName name="_xlnm.Print_Area" localSheetId="1">'Fee-est-charbroiler'!$A$1:$J$66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2" l="1"/>
  <c r="R211" i="4"/>
  <c r="O211" i="4"/>
  <c r="N211" i="4"/>
  <c r="M211" i="4"/>
  <c r="L211" i="4"/>
  <c r="K211" i="4"/>
  <c r="D211" i="4"/>
  <c r="R210" i="4"/>
  <c r="R209" i="4"/>
  <c r="O209" i="4"/>
  <c r="N209" i="4"/>
  <c r="M209" i="4"/>
  <c r="L209" i="4"/>
  <c r="K209" i="4"/>
  <c r="D209" i="4"/>
  <c r="R208" i="4"/>
  <c r="R207" i="4"/>
  <c r="O207" i="4"/>
  <c r="N207" i="4"/>
  <c r="M207" i="4"/>
  <c r="L207" i="4"/>
  <c r="K207" i="4"/>
  <c r="D207" i="4"/>
  <c r="R206" i="4"/>
  <c r="R205" i="4"/>
  <c r="O205" i="4"/>
  <c r="N205" i="4"/>
  <c r="M205" i="4"/>
  <c r="L205" i="4"/>
  <c r="K205" i="4"/>
  <c r="D205" i="4"/>
  <c r="R204" i="4"/>
  <c r="O204" i="4"/>
  <c r="N204" i="4"/>
  <c r="M204" i="4"/>
  <c r="L204" i="4"/>
  <c r="K204" i="4"/>
  <c r="D204" i="4"/>
  <c r="R203" i="4"/>
  <c r="R202" i="4"/>
  <c r="O202" i="4"/>
  <c r="N202" i="4"/>
  <c r="M202" i="4"/>
  <c r="L202" i="4"/>
  <c r="K202" i="4"/>
  <c r="D202" i="4"/>
  <c r="R201" i="4"/>
  <c r="O201" i="4"/>
  <c r="N201" i="4"/>
  <c r="M201" i="4"/>
  <c r="L201" i="4"/>
  <c r="K201" i="4"/>
  <c r="D201" i="4"/>
  <c r="R200" i="4"/>
  <c r="O200" i="4"/>
  <c r="N200" i="4"/>
  <c r="M200" i="4"/>
  <c r="L200" i="4"/>
  <c r="K200" i="4"/>
  <c r="R199" i="4"/>
  <c r="R198" i="4"/>
  <c r="O198" i="4"/>
  <c r="N198" i="4"/>
  <c r="M198" i="4"/>
  <c r="L198" i="4"/>
  <c r="K198" i="4"/>
  <c r="D198" i="4"/>
  <c r="R197" i="4"/>
  <c r="R196" i="4"/>
  <c r="O196" i="4"/>
  <c r="N196" i="4"/>
  <c r="M196" i="4"/>
  <c r="L196" i="4"/>
  <c r="K196" i="4"/>
  <c r="D196" i="4"/>
  <c r="R195" i="4"/>
  <c r="O195" i="4"/>
  <c r="N195" i="4"/>
  <c r="M195" i="4"/>
  <c r="L195" i="4"/>
  <c r="K195" i="4"/>
  <c r="R194" i="4"/>
  <c r="R193" i="4"/>
  <c r="O193" i="4"/>
  <c r="N193" i="4"/>
  <c r="M193" i="4"/>
  <c r="L193" i="4"/>
  <c r="K193" i="4"/>
  <c r="D193" i="4"/>
  <c r="R192" i="4"/>
  <c r="O192" i="4"/>
  <c r="N192" i="4"/>
  <c r="M192" i="4"/>
  <c r="L192" i="4"/>
  <c r="K192" i="4"/>
  <c r="D192" i="4"/>
  <c r="R191" i="4"/>
  <c r="R190" i="4"/>
  <c r="O190" i="4"/>
  <c r="N190" i="4"/>
  <c r="M190" i="4"/>
  <c r="L190" i="4"/>
  <c r="K190" i="4"/>
  <c r="D190" i="4"/>
  <c r="R189" i="4"/>
  <c r="R188" i="4"/>
  <c r="O188" i="4"/>
  <c r="N188" i="4"/>
  <c r="M188" i="4"/>
  <c r="L188" i="4"/>
  <c r="K188" i="4"/>
  <c r="R187" i="4"/>
  <c r="O187" i="4"/>
  <c r="N187" i="4"/>
  <c r="M187" i="4"/>
  <c r="L187" i="4"/>
  <c r="K187" i="4"/>
  <c r="R186" i="4"/>
  <c r="R185" i="4"/>
  <c r="O185" i="4"/>
  <c r="M185" i="4"/>
  <c r="L185" i="4"/>
  <c r="D185" i="4"/>
  <c r="R184" i="4"/>
  <c r="O184" i="4"/>
  <c r="M184" i="4"/>
  <c r="L184" i="4"/>
  <c r="D184" i="4"/>
  <c r="R183" i="4"/>
  <c r="R182" i="4"/>
  <c r="O182" i="4"/>
  <c r="N182" i="4"/>
  <c r="M182" i="4"/>
  <c r="L182" i="4"/>
  <c r="K182" i="4"/>
  <c r="D182" i="4"/>
  <c r="R181" i="4"/>
  <c r="R180" i="4"/>
  <c r="O180" i="4"/>
  <c r="N180" i="4"/>
  <c r="M180" i="4"/>
  <c r="L180" i="4"/>
  <c r="K180" i="4"/>
  <c r="D180" i="4"/>
  <c r="R179" i="4"/>
  <c r="R178" i="4"/>
  <c r="O178" i="4"/>
  <c r="N178" i="4"/>
  <c r="M178" i="4"/>
  <c r="L178" i="4"/>
  <c r="K178" i="4"/>
  <c r="D178" i="4"/>
  <c r="R177" i="4"/>
  <c r="O177" i="4"/>
  <c r="N177" i="4"/>
  <c r="M177" i="4"/>
  <c r="L177" i="4"/>
  <c r="K177" i="4"/>
  <c r="D177" i="4"/>
  <c r="R176" i="4"/>
  <c r="R175" i="4"/>
  <c r="O175" i="4"/>
  <c r="N175" i="4"/>
  <c r="M175" i="4"/>
  <c r="L175" i="4"/>
  <c r="K175" i="4"/>
  <c r="D175" i="4"/>
  <c r="R174" i="4"/>
  <c r="R173" i="4"/>
  <c r="O173" i="4"/>
  <c r="N173" i="4"/>
  <c r="M173" i="4"/>
  <c r="L173" i="4"/>
  <c r="K173" i="4"/>
  <c r="D173" i="4"/>
  <c r="R172" i="4"/>
  <c r="O172" i="4"/>
  <c r="N172" i="4"/>
  <c r="M172" i="4"/>
  <c r="L172" i="4"/>
  <c r="K172" i="4"/>
  <c r="D172" i="4"/>
  <c r="R171" i="4"/>
  <c r="O171" i="4"/>
  <c r="N171" i="4"/>
  <c r="M171" i="4"/>
  <c r="L171" i="4"/>
  <c r="K171" i="4"/>
  <c r="D171" i="4"/>
  <c r="R170" i="4"/>
  <c r="O170" i="4"/>
  <c r="N170" i="4"/>
  <c r="M170" i="4"/>
  <c r="L170" i="4"/>
  <c r="K170" i="4"/>
  <c r="D170" i="4"/>
  <c r="R169" i="4"/>
  <c r="R168" i="4"/>
  <c r="O168" i="4"/>
  <c r="N168" i="4"/>
  <c r="M168" i="4"/>
  <c r="L168" i="4"/>
  <c r="K168" i="4"/>
  <c r="D168" i="4"/>
  <c r="R167" i="4"/>
  <c r="O167" i="4"/>
  <c r="N167" i="4"/>
  <c r="M167" i="4"/>
  <c r="L167" i="4"/>
  <c r="K167" i="4"/>
  <c r="D167" i="4"/>
  <c r="R166" i="4"/>
  <c r="R165" i="4"/>
  <c r="O165" i="4"/>
  <c r="N165" i="4"/>
  <c r="M165" i="4"/>
  <c r="L165" i="4"/>
  <c r="K165" i="4"/>
  <c r="J165" i="4"/>
  <c r="D165" i="4"/>
  <c r="R164" i="4"/>
  <c r="R163" i="4"/>
  <c r="O163" i="4"/>
  <c r="N163" i="4"/>
  <c r="M163" i="4"/>
  <c r="L163" i="4"/>
  <c r="K163" i="4"/>
  <c r="D163" i="4"/>
  <c r="R162" i="4"/>
  <c r="R159" i="4"/>
  <c r="O159" i="4"/>
  <c r="N159" i="4"/>
  <c r="M159" i="4"/>
  <c r="L159" i="4"/>
  <c r="K159" i="4"/>
  <c r="D159" i="4"/>
  <c r="R158" i="4"/>
  <c r="O158" i="4"/>
  <c r="N158" i="4"/>
  <c r="M158" i="4"/>
  <c r="L158" i="4"/>
  <c r="K158" i="4"/>
  <c r="D158" i="4"/>
  <c r="R157" i="4"/>
  <c r="O157" i="4"/>
  <c r="N157" i="4"/>
  <c r="M157" i="4"/>
  <c r="L157" i="4"/>
  <c r="K157" i="4"/>
  <c r="D157" i="4"/>
  <c r="R156" i="4"/>
  <c r="R155" i="4"/>
  <c r="O155" i="4"/>
  <c r="N155" i="4"/>
  <c r="M155" i="4"/>
  <c r="L155" i="4"/>
  <c r="K155" i="4"/>
  <c r="D155" i="4"/>
  <c r="R154" i="4"/>
  <c r="O154" i="4"/>
  <c r="N154" i="4"/>
  <c r="M154" i="4"/>
  <c r="L154" i="4"/>
  <c r="K154" i="4"/>
  <c r="D154" i="4"/>
  <c r="R153" i="4"/>
  <c r="R152" i="4"/>
  <c r="O152" i="4"/>
  <c r="N152" i="4"/>
  <c r="M152" i="4"/>
  <c r="L152" i="4"/>
  <c r="K152" i="4"/>
  <c r="D152" i="4"/>
  <c r="R151" i="4"/>
  <c r="R150" i="4"/>
  <c r="O150" i="4"/>
  <c r="N150" i="4"/>
  <c r="M150" i="4"/>
  <c r="L150" i="4"/>
  <c r="K150" i="4"/>
  <c r="D150" i="4"/>
  <c r="R149" i="4"/>
  <c r="R148" i="4"/>
  <c r="O148" i="4"/>
  <c r="N148" i="4"/>
  <c r="M148" i="4"/>
  <c r="L148" i="4"/>
  <c r="K148" i="4"/>
  <c r="D148" i="4"/>
  <c r="R147" i="4"/>
  <c r="O147" i="4"/>
  <c r="N147" i="4"/>
  <c r="M147" i="4"/>
  <c r="L147" i="4"/>
  <c r="K147" i="4"/>
  <c r="D147" i="4"/>
  <c r="R146" i="4"/>
  <c r="O146" i="4"/>
  <c r="N146" i="4"/>
  <c r="M146" i="4"/>
  <c r="L146" i="4"/>
  <c r="K146" i="4"/>
  <c r="D146" i="4"/>
  <c r="R145" i="4"/>
  <c r="O145" i="4"/>
  <c r="N145" i="4"/>
  <c r="M145" i="4"/>
  <c r="L145" i="4"/>
  <c r="K145" i="4"/>
  <c r="D145" i="4"/>
  <c r="R144" i="4"/>
  <c r="O144" i="4"/>
  <c r="N144" i="4"/>
  <c r="M144" i="4"/>
  <c r="L144" i="4"/>
  <c r="K144" i="4"/>
  <c r="D144" i="4"/>
  <c r="R143" i="4"/>
  <c r="O143" i="4"/>
  <c r="N143" i="4"/>
  <c r="M143" i="4"/>
  <c r="L143" i="4"/>
  <c r="K143" i="4"/>
  <c r="D143" i="4"/>
  <c r="R142" i="4"/>
  <c r="O142" i="4"/>
  <c r="N142" i="4"/>
  <c r="M142" i="4"/>
  <c r="L142" i="4"/>
  <c r="K142" i="4"/>
  <c r="D142" i="4"/>
  <c r="R141" i="4"/>
  <c r="O141" i="4"/>
  <c r="N141" i="4"/>
  <c r="M141" i="4"/>
  <c r="L141" i="4"/>
  <c r="D141" i="4"/>
  <c r="R140" i="4"/>
  <c r="O140" i="4"/>
  <c r="N140" i="4"/>
  <c r="M140" i="4"/>
  <c r="L140" i="4"/>
  <c r="D140" i="4"/>
  <c r="R138" i="4"/>
  <c r="O138" i="4"/>
  <c r="N138" i="4"/>
  <c r="M138" i="4"/>
  <c r="L138" i="4"/>
  <c r="D138" i="4"/>
  <c r="R137" i="4"/>
  <c r="O137" i="4"/>
  <c r="N137" i="4"/>
  <c r="M137" i="4"/>
  <c r="L137" i="4"/>
  <c r="D137" i="4"/>
  <c r="R136" i="4"/>
  <c r="R135" i="4"/>
  <c r="R134" i="4"/>
  <c r="O134" i="4"/>
  <c r="N134" i="4"/>
  <c r="M134" i="4"/>
  <c r="L134" i="4"/>
  <c r="K134" i="4"/>
  <c r="D134" i="4"/>
  <c r="R133" i="4"/>
  <c r="O133" i="4"/>
  <c r="N133" i="4"/>
  <c r="M133" i="4"/>
  <c r="L133" i="4"/>
  <c r="K133" i="4"/>
  <c r="D133" i="4"/>
  <c r="R132" i="4"/>
  <c r="O132" i="4"/>
  <c r="N132" i="4"/>
  <c r="M132" i="4"/>
  <c r="L132" i="4"/>
  <c r="K132" i="4"/>
  <c r="D132" i="4"/>
  <c r="R131" i="4"/>
  <c r="R130" i="4"/>
  <c r="O130" i="4"/>
  <c r="N130" i="4"/>
  <c r="M130" i="4"/>
  <c r="L130" i="4"/>
  <c r="K130" i="4"/>
  <c r="D130" i="4"/>
  <c r="R128" i="4"/>
  <c r="R127" i="4"/>
  <c r="O127" i="4"/>
  <c r="N127" i="4"/>
  <c r="M127" i="4"/>
  <c r="L127" i="4"/>
  <c r="K127" i="4"/>
  <c r="D127" i="4"/>
  <c r="R126" i="4"/>
  <c r="R124" i="4"/>
  <c r="R123" i="4"/>
  <c r="O123" i="4"/>
  <c r="N123" i="4"/>
  <c r="M123" i="4"/>
  <c r="L123" i="4"/>
  <c r="K123" i="4"/>
  <c r="D123" i="4"/>
  <c r="R122" i="4"/>
  <c r="D122" i="4"/>
  <c r="R121" i="4"/>
  <c r="D121" i="4"/>
  <c r="R120" i="4"/>
  <c r="O120" i="4"/>
  <c r="N120" i="4"/>
  <c r="M120" i="4"/>
  <c r="L120" i="4"/>
  <c r="K120" i="4"/>
  <c r="D120" i="4"/>
  <c r="R119" i="4"/>
  <c r="O119" i="4"/>
  <c r="N119" i="4"/>
  <c r="M119" i="4"/>
  <c r="L119" i="4"/>
  <c r="K119" i="4"/>
  <c r="D119" i="4"/>
  <c r="R118" i="4"/>
  <c r="O118" i="4"/>
  <c r="N118" i="4"/>
  <c r="M118" i="4"/>
  <c r="L118" i="4"/>
  <c r="K118" i="4"/>
  <c r="D118" i="4"/>
  <c r="R117" i="4"/>
  <c r="O117" i="4"/>
  <c r="N117" i="4"/>
  <c r="M117" i="4"/>
  <c r="L117" i="4"/>
  <c r="K117" i="4"/>
  <c r="D117" i="4"/>
  <c r="R116" i="4"/>
  <c r="O116" i="4"/>
  <c r="N116" i="4"/>
  <c r="M116" i="4"/>
  <c r="L116" i="4"/>
  <c r="K116" i="4"/>
  <c r="D116" i="4"/>
  <c r="R115" i="4"/>
  <c r="O115" i="4"/>
  <c r="N115" i="4"/>
  <c r="M115" i="4"/>
  <c r="L115" i="4"/>
  <c r="K115" i="4"/>
  <c r="D115" i="4"/>
  <c r="R114" i="4"/>
  <c r="O114" i="4"/>
  <c r="N114" i="4"/>
  <c r="M114" i="4"/>
  <c r="L114" i="4"/>
  <c r="K114" i="4"/>
  <c r="D114" i="4"/>
  <c r="R113" i="4"/>
  <c r="R112" i="4"/>
  <c r="O112" i="4"/>
  <c r="N112" i="4"/>
  <c r="M112" i="4"/>
  <c r="L112" i="4"/>
  <c r="K112" i="4"/>
  <c r="D112" i="4"/>
  <c r="R111" i="4"/>
  <c r="O111" i="4"/>
  <c r="N111" i="4"/>
  <c r="M111" i="4"/>
  <c r="L111" i="4"/>
  <c r="K111" i="4"/>
  <c r="D111" i="4"/>
  <c r="R110" i="4"/>
  <c r="O110" i="4"/>
  <c r="N110" i="4"/>
  <c r="M110" i="4"/>
  <c r="L110" i="4"/>
  <c r="K110" i="4"/>
  <c r="D110" i="4"/>
  <c r="R109" i="4"/>
  <c r="O109" i="4"/>
  <c r="N109" i="4"/>
  <c r="M109" i="4"/>
  <c r="L109" i="4"/>
  <c r="K109" i="4"/>
  <c r="D109" i="4"/>
  <c r="R108" i="4"/>
  <c r="O108" i="4"/>
  <c r="N108" i="4"/>
  <c r="M108" i="4"/>
  <c r="L108" i="4"/>
  <c r="K108" i="4"/>
  <c r="D108" i="4"/>
  <c r="R107" i="4"/>
  <c r="O107" i="4"/>
  <c r="N107" i="4"/>
  <c r="M107" i="4"/>
  <c r="L107" i="4"/>
  <c r="K107" i="4"/>
  <c r="D107" i="4"/>
  <c r="R106" i="4"/>
  <c r="O106" i="4"/>
  <c r="N106" i="4"/>
  <c r="M106" i="4"/>
  <c r="L106" i="4"/>
  <c r="K106" i="4"/>
  <c r="D106" i="4"/>
  <c r="R105" i="4"/>
  <c r="O105" i="4"/>
  <c r="N105" i="4"/>
  <c r="M105" i="4"/>
  <c r="L105" i="4"/>
  <c r="K105" i="4"/>
  <c r="D105" i="4"/>
  <c r="R104" i="4"/>
  <c r="O104" i="4"/>
  <c r="N104" i="4"/>
  <c r="M104" i="4"/>
  <c r="L104" i="4"/>
  <c r="K104" i="4"/>
  <c r="D104" i="4"/>
  <c r="R103" i="4"/>
  <c r="O103" i="4"/>
  <c r="N103" i="4"/>
  <c r="M103" i="4"/>
  <c r="L103" i="4"/>
  <c r="K103" i="4"/>
  <c r="D103" i="4"/>
  <c r="R102" i="4"/>
  <c r="O102" i="4"/>
  <c r="N102" i="4"/>
  <c r="M102" i="4"/>
  <c r="L102" i="4"/>
  <c r="K102" i="4"/>
  <c r="D102" i="4"/>
  <c r="R101" i="4"/>
  <c r="O101" i="4"/>
  <c r="N101" i="4"/>
  <c r="M101" i="4"/>
  <c r="L101" i="4"/>
  <c r="D101" i="4"/>
  <c r="R100" i="4"/>
  <c r="O100" i="4"/>
  <c r="N100" i="4"/>
  <c r="M100" i="4"/>
  <c r="L100" i="4"/>
  <c r="K100" i="4"/>
  <c r="D100" i="4"/>
  <c r="R99" i="4"/>
  <c r="O99" i="4"/>
  <c r="N99" i="4"/>
  <c r="M99" i="4"/>
  <c r="L99" i="4"/>
  <c r="K99" i="4"/>
  <c r="D99" i="4"/>
  <c r="R98" i="4"/>
  <c r="O98" i="4"/>
  <c r="N98" i="4"/>
  <c r="M98" i="4"/>
  <c r="L98" i="4"/>
  <c r="K98" i="4"/>
  <c r="D98" i="4"/>
  <c r="R97" i="4"/>
  <c r="O97" i="4"/>
  <c r="N97" i="4"/>
  <c r="M97" i="4"/>
  <c r="L97" i="4"/>
  <c r="K97" i="4"/>
  <c r="I97" i="4"/>
  <c r="D97" i="4"/>
  <c r="R96" i="4"/>
  <c r="O96" i="4"/>
  <c r="N96" i="4"/>
  <c r="M96" i="4"/>
  <c r="L96" i="4"/>
  <c r="K96" i="4"/>
  <c r="D96" i="4"/>
  <c r="R95" i="4"/>
  <c r="R94" i="4"/>
  <c r="O94" i="4"/>
  <c r="N94" i="4"/>
  <c r="M94" i="4"/>
  <c r="L94" i="4"/>
  <c r="K94" i="4"/>
  <c r="D94" i="4"/>
  <c r="R93" i="4"/>
  <c r="D93" i="4"/>
  <c r="R92" i="4"/>
  <c r="O92" i="4"/>
  <c r="N92" i="4"/>
  <c r="M92" i="4"/>
  <c r="L92" i="4"/>
  <c r="K92" i="4"/>
  <c r="D92" i="4"/>
  <c r="R91" i="4"/>
  <c r="R90" i="4"/>
  <c r="O90" i="4"/>
  <c r="N90" i="4"/>
  <c r="M90" i="4"/>
  <c r="L90" i="4"/>
  <c r="K90" i="4"/>
  <c r="D90" i="4"/>
  <c r="R89" i="4"/>
  <c r="R88" i="4"/>
  <c r="O88" i="4"/>
  <c r="N88" i="4"/>
  <c r="M88" i="4"/>
  <c r="L88" i="4"/>
  <c r="K88" i="4"/>
  <c r="D88" i="4"/>
  <c r="R87" i="4"/>
  <c r="O87" i="4"/>
  <c r="N87" i="4"/>
  <c r="M87" i="4"/>
  <c r="L87" i="4"/>
  <c r="K87" i="4"/>
  <c r="D87" i="4"/>
  <c r="R86" i="4"/>
  <c r="O86" i="4"/>
  <c r="N86" i="4"/>
  <c r="M86" i="4"/>
  <c r="L86" i="4"/>
  <c r="K86" i="4"/>
  <c r="D86" i="4"/>
  <c r="R85" i="4"/>
  <c r="O85" i="4"/>
  <c r="N85" i="4"/>
  <c r="M85" i="4"/>
  <c r="L85" i="4"/>
  <c r="K85" i="4"/>
  <c r="D85" i="4"/>
  <c r="R84" i="4"/>
  <c r="O84" i="4"/>
  <c r="N84" i="4"/>
  <c r="M84" i="4"/>
  <c r="L84" i="4"/>
  <c r="K84" i="4"/>
  <c r="D84" i="4"/>
  <c r="R83" i="4"/>
  <c r="O83" i="4"/>
  <c r="N83" i="4"/>
  <c r="M83" i="4"/>
  <c r="L83" i="4"/>
  <c r="K83" i="4"/>
  <c r="D83" i="4"/>
  <c r="R82" i="4"/>
  <c r="O82" i="4"/>
  <c r="N82" i="4"/>
  <c r="M82" i="4"/>
  <c r="L82" i="4"/>
  <c r="K82" i="4"/>
  <c r="D82" i="4"/>
  <c r="R81" i="4"/>
  <c r="R80" i="4"/>
  <c r="O80" i="4"/>
  <c r="N80" i="4"/>
  <c r="M80" i="4"/>
  <c r="L80" i="4"/>
  <c r="K80" i="4"/>
  <c r="D80" i="4"/>
  <c r="R79" i="4"/>
  <c r="R78" i="4"/>
  <c r="O78" i="4"/>
  <c r="N78" i="4"/>
  <c r="M78" i="4"/>
  <c r="L78" i="4"/>
  <c r="K78" i="4"/>
  <c r="D78" i="4"/>
  <c r="R77" i="4"/>
  <c r="O77" i="4"/>
  <c r="N77" i="4"/>
  <c r="M77" i="4"/>
  <c r="L77" i="4"/>
  <c r="K77" i="4"/>
  <c r="D77" i="4"/>
  <c r="R76" i="4"/>
  <c r="O76" i="4"/>
  <c r="N76" i="4"/>
  <c r="M76" i="4"/>
  <c r="L76" i="4"/>
  <c r="K76" i="4"/>
  <c r="D76" i="4"/>
  <c r="R75" i="4"/>
  <c r="O75" i="4"/>
  <c r="N75" i="4"/>
  <c r="M75" i="4"/>
  <c r="L75" i="4"/>
  <c r="K75" i="4"/>
  <c r="D75" i="4"/>
  <c r="R74" i="4"/>
  <c r="O74" i="4"/>
  <c r="N74" i="4"/>
  <c r="M74" i="4"/>
  <c r="L74" i="4"/>
  <c r="K74" i="4"/>
  <c r="D74" i="4"/>
  <c r="R73" i="4"/>
  <c r="R72" i="4"/>
  <c r="R71" i="4"/>
  <c r="O71" i="4"/>
  <c r="N71" i="4"/>
  <c r="M71" i="4"/>
  <c r="L71" i="4"/>
  <c r="K71" i="4"/>
  <c r="D71" i="4"/>
  <c r="R70" i="4"/>
  <c r="O70" i="4"/>
  <c r="N70" i="4"/>
  <c r="M70" i="4"/>
  <c r="L70" i="4"/>
  <c r="K70" i="4"/>
  <c r="D70" i="4"/>
  <c r="R69" i="4"/>
  <c r="O69" i="4"/>
  <c r="N69" i="4"/>
  <c r="M69" i="4"/>
  <c r="L69" i="4"/>
  <c r="K69" i="4"/>
  <c r="D69" i="4"/>
  <c r="R68" i="4"/>
  <c r="O68" i="4"/>
  <c r="N68" i="4"/>
  <c r="M68" i="4"/>
  <c r="L68" i="4"/>
  <c r="K68" i="4"/>
  <c r="D68" i="4"/>
  <c r="R67" i="4"/>
  <c r="O67" i="4"/>
  <c r="N67" i="4"/>
  <c r="M67" i="4"/>
  <c r="L67" i="4"/>
  <c r="K67" i="4"/>
  <c r="D67" i="4"/>
  <c r="R66" i="4"/>
  <c r="R65" i="4"/>
  <c r="O65" i="4"/>
  <c r="N65" i="4"/>
  <c r="M65" i="4"/>
  <c r="L65" i="4"/>
  <c r="K65" i="4"/>
  <c r="D65" i="4"/>
  <c r="R64" i="4"/>
  <c r="O64" i="4"/>
  <c r="N64" i="4"/>
  <c r="M64" i="4"/>
  <c r="L64" i="4"/>
  <c r="K64" i="4"/>
  <c r="D64" i="4"/>
  <c r="R63" i="4"/>
  <c r="R62" i="4"/>
  <c r="O62" i="4"/>
  <c r="N62" i="4"/>
  <c r="M62" i="4"/>
  <c r="L62" i="4"/>
  <c r="D62" i="4"/>
  <c r="D61" i="4"/>
  <c r="R60" i="4"/>
  <c r="O60" i="4"/>
  <c r="N60" i="4"/>
  <c r="M60" i="4"/>
  <c r="L60" i="4"/>
  <c r="D60" i="4"/>
  <c r="R59" i="4"/>
  <c r="O59" i="4"/>
  <c r="N59" i="4"/>
  <c r="M59" i="4"/>
  <c r="L59" i="4"/>
  <c r="D59" i="4"/>
  <c r="R58" i="4"/>
  <c r="O58" i="4"/>
  <c r="N58" i="4"/>
  <c r="M58" i="4"/>
  <c r="L58" i="4"/>
  <c r="D58" i="4"/>
  <c r="R57" i="4"/>
  <c r="O57" i="4"/>
  <c r="N57" i="4"/>
  <c r="M57" i="4"/>
  <c r="L57" i="4"/>
  <c r="D57" i="4"/>
  <c r="R56" i="4"/>
  <c r="O56" i="4"/>
  <c r="N56" i="4"/>
  <c r="M56" i="4"/>
  <c r="L56" i="4"/>
  <c r="D56" i="4"/>
  <c r="R55" i="4"/>
  <c r="O55" i="4"/>
  <c r="N55" i="4"/>
  <c r="M55" i="4"/>
  <c r="L55" i="4"/>
  <c r="D55" i="4"/>
  <c r="R54" i="4"/>
  <c r="R53" i="4"/>
  <c r="O53" i="4"/>
  <c r="N53" i="4"/>
  <c r="M53" i="4"/>
  <c r="L53" i="4"/>
  <c r="K53" i="4"/>
  <c r="D53" i="4"/>
  <c r="R52" i="4"/>
  <c r="R51" i="4"/>
  <c r="O51" i="4"/>
  <c r="N51" i="4"/>
  <c r="M51" i="4"/>
  <c r="L51" i="4"/>
  <c r="K51" i="4"/>
  <c r="D51" i="4"/>
  <c r="R50" i="4"/>
  <c r="R49" i="4"/>
  <c r="O49" i="4"/>
  <c r="N49" i="4"/>
  <c r="M49" i="4"/>
  <c r="L49" i="4"/>
  <c r="K49" i="4"/>
  <c r="D49" i="4"/>
  <c r="R48" i="4"/>
  <c r="O48" i="4"/>
  <c r="N48" i="4"/>
  <c r="M48" i="4"/>
  <c r="L48" i="4"/>
  <c r="K48" i="4"/>
  <c r="D48" i="4"/>
  <c r="R47" i="4"/>
  <c r="R46" i="4"/>
  <c r="O46" i="4"/>
  <c r="N46" i="4"/>
  <c r="M46" i="4"/>
  <c r="L46" i="4"/>
  <c r="K46" i="4"/>
  <c r="D46" i="4"/>
  <c r="R45" i="4"/>
  <c r="O45" i="4"/>
  <c r="N45" i="4"/>
  <c r="M45" i="4"/>
  <c r="L45" i="4"/>
  <c r="K45" i="4"/>
  <c r="D45" i="4"/>
  <c r="R44" i="4"/>
  <c r="R43" i="4"/>
  <c r="O43" i="4"/>
  <c r="N43" i="4"/>
  <c r="M43" i="4"/>
  <c r="K43" i="4"/>
  <c r="D43" i="4"/>
  <c r="R42" i="4"/>
  <c r="O42" i="4"/>
  <c r="N42" i="4"/>
  <c r="M42" i="4"/>
  <c r="K42" i="4"/>
  <c r="D42" i="4"/>
  <c r="R41" i="4"/>
  <c r="R40" i="4"/>
  <c r="O40" i="4"/>
  <c r="N40" i="4"/>
  <c r="M40" i="4"/>
  <c r="L40" i="4"/>
  <c r="K40" i="4"/>
  <c r="J40" i="4"/>
  <c r="D40" i="4"/>
  <c r="R39" i="4"/>
  <c r="O39" i="4"/>
  <c r="N39" i="4"/>
  <c r="M39" i="4"/>
  <c r="L39" i="4"/>
  <c r="K39" i="4"/>
  <c r="R37" i="4"/>
  <c r="O37" i="4"/>
  <c r="N37" i="4"/>
  <c r="M37" i="4"/>
  <c r="L37" i="4"/>
  <c r="K37" i="4"/>
  <c r="D37" i="4"/>
  <c r="R36" i="4"/>
  <c r="O36" i="4"/>
  <c r="N36" i="4"/>
  <c r="M36" i="4"/>
  <c r="L36" i="4"/>
  <c r="K36" i="4"/>
  <c r="D36" i="4"/>
  <c r="R35" i="4"/>
  <c r="R34" i="4"/>
  <c r="O34" i="4"/>
  <c r="N34" i="4"/>
  <c r="M34" i="4"/>
  <c r="L34" i="4"/>
  <c r="K34" i="4"/>
  <c r="D34" i="4"/>
  <c r="R33" i="4"/>
  <c r="R32" i="4"/>
  <c r="O32" i="4"/>
  <c r="N32" i="4"/>
  <c r="M32" i="4"/>
  <c r="L32" i="4"/>
  <c r="K32" i="4"/>
  <c r="D32" i="4"/>
  <c r="R31" i="4"/>
  <c r="O31" i="4"/>
  <c r="N31" i="4"/>
  <c r="M31" i="4"/>
  <c r="L31" i="4"/>
  <c r="K31" i="4"/>
  <c r="D31" i="4"/>
  <c r="R30" i="4"/>
  <c r="O30" i="4"/>
  <c r="N30" i="4"/>
  <c r="M30" i="4"/>
  <c r="L30" i="4"/>
  <c r="K30" i="4"/>
  <c r="D30" i="4"/>
  <c r="R29" i="4"/>
  <c r="O29" i="4"/>
  <c r="N29" i="4"/>
  <c r="M29" i="4"/>
  <c r="L29" i="4"/>
  <c r="K29" i="4"/>
  <c r="D29" i="4"/>
  <c r="R28" i="4"/>
  <c r="R27" i="4"/>
  <c r="O27" i="4"/>
  <c r="N27" i="4"/>
  <c r="M27" i="4"/>
  <c r="L27" i="4"/>
  <c r="K27" i="4"/>
  <c r="D27" i="4"/>
  <c r="R26" i="4"/>
  <c r="O26" i="4"/>
  <c r="N26" i="4"/>
  <c r="M26" i="4"/>
  <c r="L26" i="4"/>
  <c r="K26" i="4"/>
  <c r="D26" i="4"/>
  <c r="R25" i="4"/>
  <c r="O25" i="4"/>
  <c r="N25" i="4"/>
  <c r="M25" i="4"/>
  <c r="L25" i="4"/>
  <c r="K25" i="4"/>
  <c r="D25" i="4"/>
  <c r="R24" i="4"/>
  <c r="O24" i="4"/>
  <c r="N24" i="4"/>
  <c r="M24" i="4"/>
  <c r="L24" i="4"/>
  <c r="K24" i="4"/>
  <c r="D24" i="4"/>
  <c r="R23" i="4"/>
  <c r="R22" i="4"/>
  <c r="O22" i="4"/>
  <c r="N22" i="4"/>
  <c r="M22" i="4"/>
  <c r="L22" i="4"/>
  <c r="K22" i="4"/>
  <c r="D22" i="4"/>
  <c r="R21" i="4"/>
  <c r="O21" i="4"/>
  <c r="N21" i="4"/>
  <c r="M21" i="4"/>
  <c r="L21" i="4"/>
  <c r="K21" i="4"/>
  <c r="D21" i="4"/>
  <c r="R20" i="4"/>
  <c r="R19" i="4"/>
  <c r="O19" i="4"/>
  <c r="N19" i="4"/>
  <c r="M19" i="4"/>
  <c r="L19" i="4"/>
  <c r="K19" i="4"/>
  <c r="J19" i="4"/>
  <c r="D19" i="4"/>
  <c r="R18" i="4"/>
  <c r="D18" i="4"/>
  <c r="R17" i="4"/>
  <c r="O17" i="4"/>
  <c r="N17" i="4"/>
  <c r="M17" i="4"/>
  <c r="L17" i="4"/>
  <c r="K17" i="4"/>
  <c r="D17" i="4"/>
  <c r="R16" i="4"/>
  <c r="D16" i="4"/>
  <c r="R15" i="4"/>
  <c r="O15" i="4"/>
  <c r="N15" i="4"/>
  <c r="M15" i="4"/>
  <c r="L15" i="4"/>
  <c r="K15" i="4"/>
  <c r="D15" i="4"/>
  <c r="R14" i="4"/>
  <c r="O14" i="4"/>
  <c r="N14" i="4"/>
  <c r="M14" i="4"/>
  <c r="L14" i="4"/>
  <c r="K14" i="4"/>
  <c r="D14" i="4"/>
  <c r="R13" i="4"/>
  <c r="D13" i="4"/>
  <c r="R12" i="4"/>
  <c r="O12" i="4"/>
  <c r="N12" i="4"/>
  <c r="M12" i="4"/>
  <c r="L12" i="4"/>
  <c r="K12" i="4"/>
  <c r="D12" i="4"/>
  <c r="R11" i="4"/>
  <c r="O11" i="4"/>
  <c r="N11" i="4"/>
  <c r="M11" i="4"/>
  <c r="L11" i="4"/>
  <c r="K11" i="4"/>
  <c r="D11" i="4"/>
  <c r="R10" i="4"/>
  <c r="D10" i="4"/>
  <c r="U9" i="4"/>
  <c r="J22" i="4" s="1"/>
  <c r="R9" i="4"/>
  <c r="O9" i="4"/>
  <c r="N9" i="4"/>
  <c r="M9" i="4"/>
  <c r="L9" i="4"/>
  <c r="K9" i="4"/>
  <c r="J9" i="4"/>
  <c r="D9" i="4"/>
  <c r="R8" i="4"/>
  <c r="O8" i="4"/>
  <c r="N8" i="4"/>
  <c r="M8" i="4"/>
  <c r="L8" i="4"/>
  <c r="K8" i="4"/>
  <c r="D8" i="4"/>
  <c r="U7" i="4"/>
  <c r="R7" i="4"/>
  <c r="O7" i="4"/>
  <c r="N7" i="4"/>
  <c r="M7" i="4"/>
  <c r="L7" i="4"/>
  <c r="K7" i="4"/>
  <c r="D7" i="4"/>
  <c r="U6" i="4"/>
  <c r="R6" i="4"/>
  <c r="O6" i="4"/>
  <c r="N6" i="4"/>
  <c r="M6" i="4"/>
  <c r="L6" i="4"/>
  <c r="K6" i="4"/>
  <c r="D6" i="4"/>
  <c r="R5" i="4"/>
  <c r="O5" i="4"/>
  <c r="N5" i="4"/>
  <c r="M5" i="4"/>
  <c r="L5" i="4"/>
  <c r="K5" i="4"/>
  <c r="D5" i="4"/>
  <c r="G44" i="2" s="1" a="1"/>
  <c r="G44" i="2" s="1"/>
  <c r="H44" i="2" s="1"/>
  <c r="I44" i="2" s="1"/>
  <c r="I58" i="2"/>
  <c r="I60" i="2" s="1"/>
  <c r="H54" i="2"/>
  <c r="G54" i="2"/>
  <c r="I57" i="2" s="1"/>
  <c r="G51" i="2" a="1"/>
  <c r="G51" i="2" s="1"/>
  <c r="C13" i="2"/>
  <c r="J11" i="2"/>
  <c r="I59" i="2" l="1"/>
  <c r="H51" i="2"/>
  <c r="I51" i="2" s="1"/>
  <c r="G46" i="2" a="1"/>
  <c r="G46" i="2" s="1"/>
  <c r="H46" i="2" s="1"/>
  <c r="I46" i="2" s="1"/>
  <c r="J78" i="4"/>
  <c r="G34" i="2" a="1"/>
  <c r="G34" i="2" s="1"/>
  <c r="J147" i="4"/>
  <c r="H35" i="2" a="1"/>
  <c r="H35" i="2" s="1"/>
  <c r="G35" i="2" s="1"/>
  <c r="I35" i="2" s="1"/>
  <c r="J15" i="4"/>
  <c r="J65" i="4"/>
  <c r="H52" i="2" a="1"/>
  <c r="H52" i="2" s="1"/>
  <c r="G39" i="2" a="1"/>
  <c r="G39" i="2" s="1"/>
  <c r="G53" i="2" a="1"/>
  <c r="G53" i="2" s="1"/>
  <c r="H53" i="2" s="1" a="1"/>
  <c r="H53" i="2" s="1"/>
  <c r="I53" i="2" s="1"/>
  <c r="J148" i="4"/>
  <c r="J27" i="4"/>
  <c r="J49" i="4"/>
  <c r="G41" i="2" a="1"/>
  <c r="G41" i="2" s="1"/>
  <c r="J187" i="4"/>
  <c r="G38" i="2" a="1"/>
  <c r="G38" i="2" s="1"/>
  <c r="I54" i="2"/>
  <c r="G48" i="2" a="1"/>
  <c r="G48" i="2" s="1"/>
  <c r="H48" i="2" s="1"/>
  <c r="I48" i="2" s="1"/>
  <c r="J32" i="4"/>
  <c r="I38" i="2" l="1"/>
  <c r="H38" i="2"/>
  <c r="I41" i="2"/>
  <c r="H41" i="2"/>
  <c r="I39" i="2"/>
  <c r="H39" i="2"/>
  <c r="G52" i="2"/>
  <c r="I52" i="2"/>
  <c r="H34" i="2"/>
  <c r="I34" i="2"/>
  <c r="I56"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<sst xmlns="http://schemas.openxmlformats.org/spreadsheetml/2006/main" count="1044" uniqueCount="510">
  <si>
    <t>San Diego County Air Polution Control District</t>
  </si>
  <si>
    <t>Initial Deposit Fee Estimate and Invoice Form</t>
  </si>
  <si>
    <t>Click For Instructions</t>
  </si>
  <si>
    <r>
      <t xml:space="preserve">Please complete </t>
    </r>
    <r>
      <rPr>
        <b/>
        <u/>
        <sz val="10"/>
        <color rgb="FFFF0000"/>
        <rFont val="Arial"/>
        <family val="2"/>
      </rPr>
      <t>ALL</t>
    </r>
    <r>
      <rPr>
        <b/>
        <sz val="10"/>
        <color rgb="FFFF0000"/>
        <rFont val="Arial"/>
        <family val="2"/>
      </rPr>
      <t xml:space="preserve"> highlighted fields in the upper section</t>
    </r>
  </si>
  <si>
    <t>Applicant Site ID/EIF ID:</t>
  </si>
  <si>
    <t>Enter SITE ID No. if applicable</t>
  </si>
  <si>
    <t>Reason for Submittal:</t>
  </si>
  <si>
    <t>1.a. New Installation</t>
  </si>
  <si>
    <t>Equipment Type:</t>
  </si>
  <si>
    <t>[16W] Each chain-driven charbroiler with certified catalytic oxidizer, Registered Under Rule 12</t>
  </si>
  <si>
    <t xml:space="preserve"> Applicant DBA:</t>
  </si>
  <si>
    <t>Enter Name of Business/Applicant</t>
  </si>
  <si>
    <t>Existing Site?</t>
  </si>
  <si>
    <t>No</t>
  </si>
  <si>
    <t>Affected Permit Number:</t>
  </si>
  <si>
    <t>Enter existing affected PTO No. if applicable</t>
  </si>
  <si>
    <t>Estimate Date:</t>
  </si>
  <si>
    <t xml:space="preserve"> Equipment Description:</t>
  </si>
  <si>
    <t>Special Considerations</t>
  </si>
  <si>
    <t>Number of Units (for equipment types indicated as "each")</t>
  </si>
  <si>
    <t>Oustanding operating fees may be owed</t>
  </si>
  <si>
    <t>Request Split Payment</t>
  </si>
  <si>
    <t>Application is a modification/condition change which does not substantially alter equipment or emissions</t>
  </si>
  <si>
    <t>HRA Fee not applicable because paid with another application, or application does not increase TACs?</t>
  </si>
  <si>
    <t>APCD Use Only</t>
  </si>
  <si>
    <t>Ref. No.</t>
  </si>
  <si>
    <t>Outstanding Fee Balance</t>
  </si>
  <si>
    <t>Activity</t>
  </si>
  <si>
    <t>Fee Classification</t>
  </si>
  <si>
    <t>Unit</t>
  </si>
  <si>
    <t>Trust</t>
  </si>
  <si>
    <t>Quantity</t>
  </si>
  <si>
    <t>Cost</t>
  </si>
  <si>
    <t>Subtotal</t>
  </si>
  <si>
    <t>(APCD Use)</t>
  </si>
  <si>
    <t>Initial Evaluation Fee</t>
  </si>
  <si>
    <t>Base Engineering Evaluation</t>
  </si>
  <si>
    <t>T&amp;M Engineering Services</t>
  </si>
  <si>
    <t>ETM</t>
  </si>
  <si>
    <t>Fixed Fee</t>
  </si>
  <si>
    <t>EFX</t>
  </si>
  <si>
    <t>Additional Evaluation and Processing Fees (Rule 40(d)(5))</t>
  </si>
  <si>
    <t>New Source Review</t>
  </si>
  <si>
    <t>NSR</t>
  </si>
  <si>
    <t>T&amp;M Monitoring Services</t>
  </si>
  <si>
    <t>AQI</t>
  </si>
  <si>
    <t>Toxics New Source Review   (Health Risk Assessment)</t>
  </si>
  <si>
    <t>HRA Base Estimate (Engineering &amp; Monitoring Services)</t>
  </si>
  <si>
    <t>TNS</t>
  </si>
  <si>
    <t>NESHAPS/ATCM/NSPS</t>
  </si>
  <si>
    <t>HAP</t>
  </si>
  <si>
    <t>CEQA</t>
  </si>
  <si>
    <t>CEQ</t>
  </si>
  <si>
    <t>Source Testing</t>
  </si>
  <si>
    <t>Fixed Fee/T&amp;M Monitoring Services</t>
  </si>
  <si>
    <t>STF</t>
  </si>
  <si>
    <t>Miscellaneous Fees</t>
  </si>
  <si>
    <t>Processing Fee (Rule 40(d)(1)(ii))</t>
  </si>
  <si>
    <t>EFX/ETM</t>
  </si>
  <si>
    <t>Annual Operating Fee (Rule 40(e)(2)(ii))</t>
  </si>
  <si>
    <t>REN</t>
  </si>
  <si>
    <t>Emissions Fee (Rule 40(e)(2)(iv))</t>
  </si>
  <si>
    <t>EMF</t>
  </si>
  <si>
    <t>Split Payment Fee</t>
  </si>
  <si>
    <t xml:space="preserve">NOTES:   
(1) This document must be submitted with your application forms and is subject to review by District staff for accuracy.   Complete fees must be submitted for application to be accepted. Errors in estimate form and payment may lead to delays in processing.  Instructions on how to use the form and make payments are included in the instructions sheet.
(2) The estimated fees are based on APCD Rule 40. Final fee may vary based on complexity of the project, in particular for larger facilities, and it may be more or less than this estimate (see Rule 40(d)(1)(iii)).  Fee adjustments for additional fees will be communicated with the applicant and excess fees paid, if any, will be reimbursed.
(3) Emissions greater than 5 tons per year will be charged a emission fee on a ton per year basis. (see Rule 40 (e)(2)(iv)(A))
(4)  Fees paid by credit card will be assessed a 2.19% processing fee (see Rule 40(c)(5))
(5)  Federal government payments made through DFAS: Please reference the above liste Site ID Record number in your DFAS submittal.
(6) Fees are typically revised on annual basis. This estimate is valid only for applications received prior to any revisions, anticipated to be June 30, 2027. </t>
  </si>
  <si>
    <t xml:space="preserve">Estimate Total: </t>
  </si>
  <si>
    <t>Split Payment 1</t>
  </si>
  <si>
    <t>Split payments are due 30, 60, and 90 days from the first payment.</t>
  </si>
  <si>
    <t>Split Payment 2</t>
  </si>
  <si>
    <t>Split Payment 3</t>
  </si>
  <si>
    <t>Split Payment 4</t>
  </si>
  <si>
    <t>Reason for Submittal</t>
  </si>
  <si>
    <t>Default Project Descriptions</t>
  </si>
  <si>
    <t>HRA</t>
  </si>
  <si>
    <t>NESHAP</t>
  </si>
  <si>
    <t>ST</t>
  </si>
  <si>
    <t>BSS Fee</t>
  </si>
  <si>
    <t>Yes</t>
  </si>
  <si>
    <t>Installing new equipment that does not currently have a permit.</t>
  </si>
  <si>
    <t>1.b.i. Existing Unpermitted: Equipment Already Installed</t>
  </si>
  <si>
    <t>Permitting equipment that has already been installed and required an ATC or CER.</t>
  </si>
  <si>
    <t>1.b.ii. Existing Unpermitted: Loss of Exemption</t>
  </si>
  <si>
    <t>Permitting previously exempt equipment that is newly required to obtain a PTO or CER.</t>
  </si>
  <si>
    <t>1.b.iii. Existing Unpermitted: Re-permitting</t>
  </si>
  <si>
    <t>Re-permitting equipment that had a previous PTO cancelled or retired.</t>
  </si>
  <si>
    <t>2.a. Equipment Modification/Replacement</t>
  </si>
  <si>
    <t>Physically modifying or replacing existing equipment/processes.</t>
  </si>
  <si>
    <t>2.b. Like Kind Replacement</t>
  </si>
  <si>
    <t xml:space="preserve">“Like Kind” replacement of existing equipment. Please see District Rule 11(d)(5) for LKR definition and contact the District if you have questions regarding project applicability.  </t>
  </si>
  <si>
    <t>2.c. Change to Permit Conditions</t>
  </si>
  <si>
    <t>Changes to existing permit conditions that do not physically modify the operation.</t>
  </si>
  <si>
    <t>2.d. Amend Open Application</t>
  </si>
  <si>
    <t>Amending an existing open application for a revision or change to the project or ATC.</t>
  </si>
  <si>
    <t>2.e. Change of Location</t>
  </si>
  <si>
    <t xml:space="preserve">Changing the operating location of an existing permit. </t>
  </si>
  <si>
    <t>2.f. Permit Activation</t>
  </si>
  <si>
    <t>Changing permit status to Active.</t>
  </si>
  <si>
    <t>2.f. Permit Inactivation</t>
  </si>
  <si>
    <t>Changing permit status to Inactive.</t>
  </si>
  <si>
    <t>3.a. Change of Ownership</t>
  </si>
  <si>
    <r>
      <rPr>
        <sz val="11"/>
        <rFont val="Calibri"/>
        <family val="2"/>
        <scheme val="minor"/>
      </rPr>
      <t>Changing ownership of a permit or piece of equipment. Please see</t>
    </r>
    <r>
      <rPr>
        <sz val="11"/>
        <color theme="1"/>
        <rFont val="Calibri"/>
        <family val="2"/>
        <scheme val="minor"/>
      </rPr>
      <t xml:space="preserve"> </t>
    </r>
    <r>
      <rPr>
        <sz val="11"/>
        <color theme="1"/>
        <rFont val="Calibri"/>
        <family val="2"/>
        <scheme val="minor"/>
      </rPr>
      <t>Ownership Change</t>
    </r>
    <r>
      <rPr>
        <sz val="11"/>
        <color theme="1"/>
        <rFont val="Calibri"/>
        <family val="2"/>
        <scheme val="minor"/>
      </rPr>
      <t xml:space="preserve"> </t>
    </r>
    <r>
      <rPr>
        <sz val="11"/>
        <rFont val="Calibri"/>
        <family val="2"/>
        <scheme val="minor"/>
      </rPr>
      <t xml:space="preserve">webpage for more information and contact the District if you have questions. </t>
    </r>
  </si>
  <si>
    <t>3.b. Title V</t>
  </si>
  <si>
    <r>
      <rPr>
        <sz val="11"/>
        <rFont val="Calibri"/>
        <family val="2"/>
        <scheme val="minor"/>
      </rPr>
      <t xml:space="preserve">Applying for a new Title V permit or revising an existing Title V Permit. Please see </t>
    </r>
    <r>
      <rPr>
        <sz val="11"/>
        <color theme="1"/>
        <rFont val="Calibri"/>
        <family val="2"/>
        <scheme val="minor"/>
      </rPr>
      <t>Title V Permits</t>
    </r>
    <r>
      <rPr>
        <sz val="11"/>
        <rFont val="Calibri"/>
        <family val="2"/>
        <scheme val="minor"/>
      </rPr>
      <t xml:space="preserve"> webpage for more information and contact the District if you have questions.</t>
    </r>
  </si>
  <si>
    <t>3.c. Risk Reduction Plan</t>
  </si>
  <si>
    <t xml:space="preserve">Applying to implement or revise Rule 1210 Risk Reduction Plan Requirements. Please contact the District for a project-specific fee estimate. </t>
  </si>
  <si>
    <t>3.d. Emission Reduction Credits</t>
  </si>
  <si>
    <t>Applying for the transfer, surrender, or issuance of Emission Reduction Credits (ERCs). Please contact the District for a project-specific fee estimate.</t>
  </si>
  <si>
    <t>3.e. Other</t>
  </si>
  <si>
    <t>Applying for a project that does not fit into any other category. Please contact the District for a project-specific fee estimate.</t>
  </si>
  <si>
    <r>
      <rPr>
        <b/>
        <sz val="12"/>
        <rFont val="Times New Roman"/>
        <family val="1"/>
      </rPr>
      <t>TABLE 1 - PROPOSED RULE 40 – SUMMARY OF REVISED FEE SCHEDULES 1 - 59</t>
    </r>
  </si>
  <si>
    <r>
      <rPr>
        <b/>
        <sz val="11"/>
        <rFont val="Times New Roman"/>
        <family val="1"/>
      </rPr>
      <t>Fee Sched.</t>
    </r>
  </si>
  <si>
    <t>Description</t>
  </si>
  <si>
    <t>T&amp;M Fee Categories</t>
  </si>
  <si>
    <t>FS+Modified Category</t>
  </si>
  <si>
    <t>Modifed Category</t>
  </si>
  <si>
    <t>Rule 40 Category</t>
  </si>
  <si>
    <t xml:space="preserve"> Emission Unit Renewal Fee</t>
  </si>
  <si>
    <t>New</t>
  </si>
  <si>
    <t>Mod</t>
  </si>
  <si>
    <t>AQIA</t>
  </si>
  <si>
    <t>HRA?</t>
  </si>
  <si>
    <t>Base Application Fees (DO NOT DELETE)</t>
  </si>
  <si>
    <r>
      <rPr>
        <b/>
        <sz val="10"/>
        <rFont val="Times New Roman"/>
        <family val="1"/>
      </rPr>
      <t>Schedule 1</t>
    </r>
    <r>
      <rPr>
        <sz val="10"/>
        <rFont val="Times New Roman"/>
        <family val="1"/>
      </rPr>
      <t>:  Abrasive Blasting Equipment Excluding Rooms and Booths</t>
    </r>
  </si>
  <si>
    <t>Application</t>
  </si>
  <si>
    <r>
      <rPr>
        <sz val="10"/>
        <rFont val="Times New Roman"/>
        <family val="1"/>
      </rPr>
      <t>A</t>
    </r>
  </si>
  <si>
    <t>Each Abrasive Blast Pot, 100 lb capactity or larger, no peripheral equipment</t>
  </si>
  <si>
    <r>
      <rPr>
        <sz val="10"/>
        <rFont val="Times New Roman"/>
        <family val="1"/>
      </rPr>
      <t>Each Pot 100 pounds capacity or larger with no Peripheral Equipment</t>
    </r>
  </si>
  <si>
    <t>T+M</t>
  </si>
  <si>
    <t>Emissions</t>
  </si>
  <si>
    <r>
      <rPr>
        <sz val="10"/>
        <rFont val="Times New Roman"/>
        <family val="1"/>
      </rPr>
      <t>B</t>
    </r>
  </si>
  <si>
    <t>Each Abrasive Blast Pot, 100 lb capactity or larger, loaded pneumatically or from hoppers</t>
  </si>
  <si>
    <r>
      <rPr>
        <sz val="10"/>
        <rFont val="Times New Roman"/>
        <family val="1"/>
      </rPr>
      <t>Each Pot 100 pounds capacity or larger loaded Pneumatically or from Storage Hoppers</t>
    </r>
  </si>
  <si>
    <t>HRA low</t>
  </si>
  <si>
    <r>
      <rPr>
        <sz val="10"/>
        <rFont val="Times New Roman"/>
        <family val="1"/>
      </rPr>
      <t>C</t>
    </r>
  </si>
  <si>
    <t>Each Bulk Abrasive Blasting Material Storage System</t>
  </si>
  <si>
    <r>
      <rPr>
        <sz val="10"/>
        <rFont val="Times New Roman"/>
        <family val="1"/>
      </rPr>
      <t>Each Bulk Abrasive Blasting Material Storage System</t>
    </r>
  </si>
  <si>
    <t>HRA high</t>
  </si>
  <si>
    <r>
      <rPr>
        <sz val="10"/>
        <rFont val="Times New Roman"/>
        <family val="1"/>
      </rPr>
      <t>D</t>
    </r>
  </si>
  <si>
    <t>Each Spent Abrasive Handling System</t>
  </si>
  <si>
    <r>
      <rPr>
        <sz val="10"/>
        <rFont val="Times New Roman"/>
        <family val="1"/>
      </rPr>
      <t>Each Spent Abrasive Handling System</t>
    </r>
  </si>
  <si>
    <t>LKR</t>
  </si>
  <si>
    <r>
      <rPr>
        <sz val="10"/>
        <rFont val="Times New Roman"/>
        <family val="1"/>
      </rPr>
      <t>X</t>
    </r>
  </si>
  <si>
    <t>Each Portable Abrasive Blasting Unit, Registered Under Rule 12.1</t>
  </si>
  <si>
    <t>Fixed</t>
  </si>
  <si>
    <t>Associate Engineer</t>
  </si>
  <si>
    <r>
      <rPr>
        <b/>
        <sz val="10"/>
        <rFont val="Times New Roman"/>
        <family val="1"/>
      </rPr>
      <t>Schedule 2</t>
    </r>
    <r>
      <rPr>
        <sz val="10"/>
        <rFont val="Times New Roman"/>
        <family val="1"/>
      </rPr>
      <t>:  Abrasive Blasting Cabinets, Rooms and Booths</t>
    </r>
  </si>
  <si>
    <t>Split pay</t>
  </si>
  <si>
    <t>Each Abrasive Blasting Cabinet, Room or Booth</t>
  </si>
  <si>
    <t>26A Nozzle EMF</t>
  </si>
  <si>
    <t>Each Abrasive Blast Cabinet, Room, or Booth with an Abrasive Transfer or Recycle System</t>
  </si>
  <si>
    <t>Each Cabinet, Room, or Booth with an Abrasive Transfer or Recycle System</t>
  </si>
  <si>
    <t>28K/L/F Unit EMF</t>
  </si>
  <si>
    <r>
      <rPr>
        <b/>
        <sz val="10"/>
        <rFont val="Times New Roman"/>
        <family val="1"/>
      </rPr>
      <t>Schedule 3</t>
    </r>
    <r>
      <rPr>
        <sz val="10"/>
        <rFont val="Times New Roman"/>
        <family val="1"/>
      </rPr>
      <t>:  Asphalt Roofing Kettles and Tankers used to Store, Heat, Transport, and Transfer Hot Asphalt</t>
    </r>
  </si>
  <si>
    <t>New 27E EMF</t>
  </si>
  <si>
    <t>Each Asphalt Roofing Kettle or Tanker with capacity greater than 85 gallons</t>
  </si>
  <si>
    <t>Each Kettle or Tanker with capacity greater than 85 gallons</t>
  </si>
  <si>
    <t>New 27K EMF</t>
  </si>
  <si>
    <r>
      <rPr>
        <sz val="10"/>
        <rFont val="Times New Roman"/>
        <family val="1"/>
      </rPr>
      <t>W</t>
    </r>
  </si>
  <si>
    <t>Each Registered Asphalt Roofing Kettle or Tanker (Portable)</t>
  </si>
  <si>
    <r>
      <rPr>
        <sz val="10"/>
        <rFont val="Times New Roman"/>
        <family val="1"/>
      </rPr>
      <t>Each Kettle or Tanker, Registered Under Rule 12</t>
    </r>
  </si>
  <si>
    <t>New 27V EMF</t>
  </si>
  <si>
    <r>
      <rPr>
        <b/>
        <sz val="10"/>
        <rFont val="Times New Roman"/>
        <family val="1"/>
      </rPr>
      <t>Schedule 4</t>
    </r>
    <r>
      <rPr>
        <sz val="10"/>
        <rFont val="Times New Roman"/>
        <family val="1"/>
      </rPr>
      <t>:  Hot-Mix Asphalt Paving Batch Plant</t>
    </r>
  </si>
  <si>
    <t>Each Hot-Mix Asphalt Batch or Drum Plant</t>
  </si>
  <si>
    <r>
      <rPr>
        <sz val="10"/>
        <rFont val="Times New Roman"/>
        <family val="1"/>
      </rPr>
      <t>Each Hot-Mix Asphalt Paving Batch Plant</t>
    </r>
  </si>
  <si>
    <r>
      <rPr>
        <b/>
        <sz val="10"/>
        <rFont val="Times New Roman"/>
        <family val="1"/>
      </rPr>
      <t>Schedule 5</t>
    </r>
    <r>
      <rPr>
        <sz val="10"/>
        <rFont val="Times New Roman"/>
        <family val="1"/>
      </rPr>
      <t>:  Rock Drills</t>
    </r>
  </si>
  <si>
    <t>Each Registered Rock Drill</t>
  </si>
  <si>
    <r>
      <rPr>
        <sz val="10"/>
        <rFont val="Times New Roman"/>
        <family val="1"/>
      </rPr>
      <t>Each Drill, Registered Under Rule 12</t>
    </r>
  </si>
  <si>
    <r>
      <rPr>
        <b/>
        <sz val="10"/>
        <rFont val="Times New Roman"/>
        <family val="1"/>
      </rPr>
      <t>Schedule 6</t>
    </r>
    <r>
      <rPr>
        <sz val="10"/>
        <rFont val="Times New Roman"/>
        <family val="1"/>
      </rPr>
      <t>:  Sand, Rock, Aggregate Screens, and Other Screening Operations, when not used in Conjunction with other Permit Items in these Schedules</t>
    </r>
  </si>
  <si>
    <t>Each Sand, Rock or Aggregate Screen Set, not Associated with a Crushing System</t>
  </si>
  <si>
    <r>
      <rPr>
        <sz val="10"/>
        <rFont val="Times New Roman"/>
        <family val="1"/>
      </rPr>
      <t>Each Screen Set</t>
    </r>
  </si>
  <si>
    <t>Each Portable Sand, Rock or Aggregate Screen Set, not Associated with a Crushing System</t>
  </si>
  <si>
    <r>
      <rPr>
        <sz val="10"/>
        <rFont val="Times New Roman"/>
        <family val="1"/>
      </rPr>
      <t>Each Portable Sand and Gravel Screen Set, Registered Under Rule 12.1</t>
    </r>
  </si>
  <si>
    <r>
      <rPr>
        <b/>
        <sz val="10"/>
        <rFont val="Times New Roman"/>
        <family val="1"/>
      </rPr>
      <t>Schedule 7</t>
    </r>
    <r>
      <rPr>
        <sz val="10"/>
        <rFont val="Times New Roman"/>
        <family val="1"/>
      </rPr>
      <t>:  Sand, Rock, and Aggregate Plants</t>
    </r>
  </si>
  <si>
    <t xml:space="preserve">Each Sand, Rock or Aggregate Crushing System </t>
  </si>
  <si>
    <t>Each Crusher System (involves one or more primary crushers forming a primary crushing system or, one or more secondary crushers forming a secondary crusher system and each serving a single process line)</t>
  </si>
  <si>
    <t xml:space="preserve">Each Sand, Rock or Aggregate Screening System </t>
  </si>
  <si>
    <t>Each Screening System (involves all screens serving a given primary or secondary crusher system)</t>
  </si>
  <si>
    <t xml:space="preserve">Each Loadout System </t>
  </si>
  <si>
    <t>Each Loadout System (a loadout system is a set of conveyors chutes and hoppers used to load any single rail or road delivery container at any one time)</t>
  </si>
  <si>
    <t>Each Portable Rock Crushing System (Including Screens, Conveyors, Loadouts), Registered Under Rule 12.1</t>
  </si>
  <si>
    <t>Each Portable Rock Crushing System, Registered Under Rule 12.1</t>
  </si>
  <si>
    <r>
      <rPr>
        <b/>
        <sz val="10"/>
        <rFont val="Times New Roman"/>
        <family val="1"/>
      </rPr>
      <t>Schedule 8</t>
    </r>
    <r>
      <rPr>
        <sz val="10"/>
        <rFont val="Times New Roman"/>
        <family val="1"/>
      </rPr>
      <t>:  Concrete Batch Plants, Concrete Mixers over One Cubic Yard Capacity and Separate Cement Silo Systems</t>
    </r>
  </si>
  <si>
    <t>Each Concrete Batch Plant (including Cement-Treated Base Plants)</t>
  </si>
  <si>
    <t>Each Concrete Mixer over one cubic yard capacity, not part of a batch plant</t>
  </si>
  <si>
    <t>Each Mixer over one cubic yard capacity</t>
  </si>
  <si>
    <t>Each Cement or Fly Ash Silo System not part of another system requiring a Permit</t>
  </si>
  <si>
    <t>Each Portable Concrete Batch Plant, Registered Under Rule 12.1</t>
  </si>
  <si>
    <r>
      <rPr>
        <b/>
        <sz val="10"/>
        <rFont val="Times New Roman"/>
        <family val="1"/>
      </rPr>
      <t>Schedule 9</t>
    </r>
    <r>
      <rPr>
        <sz val="10"/>
        <rFont val="Times New Roman"/>
        <family val="1"/>
      </rPr>
      <t>: Concrete Product Manufacturing Plants</t>
    </r>
  </si>
  <si>
    <t>Each Concrete Products Manufacturing Plant</t>
  </si>
  <si>
    <r>
      <rPr>
        <sz val="10"/>
        <rFont val="Times New Roman"/>
        <family val="1"/>
      </rPr>
      <t>Each Plant</t>
    </r>
  </si>
  <si>
    <r>
      <rPr>
        <b/>
        <sz val="10"/>
        <rFont val="Times New Roman"/>
        <family val="1"/>
      </rPr>
      <t>Schedule 13</t>
    </r>
    <r>
      <rPr>
        <sz val="10"/>
        <rFont val="Times New Roman"/>
        <family val="1"/>
      </rPr>
      <t>:  Boilers and Heaters</t>
    </r>
  </si>
  <si>
    <t>Each Boiler or Process Heater, 1 MMBTU/HR and up to, but not including 50 MMBTU/HR heat input</t>
  </si>
  <si>
    <r>
      <rPr>
        <sz val="10"/>
        <rFont val="Times New Roman"/>
        <family val="1"/>
      </rPr>
      <t>Each 1 MM BTU/HR up to but not including 50 MM BTU/HR input</t>
    </r>
  </si>
  <si>
    <t>Each Boiler or Process Heater, 50 MMBTU/HR and up to, but not including 250 MMBTU/HR heat input</t>
  </si>
  <si>
    <r>
      <rPr>
        <sz val="10"/>
        <rFont val="Times New Roman"/>
        <family val="1"/>
      </rPr>
      <t>Each 50 MM BTU/HR up to but not including 250 MM BTU/HR</t>
    </r>
  </si>
  <si>
    <t>W</t>
  </si>
  <si>
    <t>Each Boiler or Process Heater, 2 MMBTU/HR to less than 5 MMBTU/HR. Registered under Rule 12</t>
  </si>
  <si>
    <t>Each unit greater than 2 MM BTU/HR to less than 5 MM BTU/HR,
Registered Under Rule 12</t>
  </si>
  <si>
    <r>
      <rPr>
        <b/>
        <sz val="10"/>
        <rFont val="Times New Roman"/>
        <family val="1"/>
      </rPr>
      <t>Schedule 14</t>
    </r>
    <r>
      <rPr>
        <sz val="10"/>
        <rFont val="Times New Roman"/>
        <family val="1"/>
      </rPr>
      <t>:  Non-Municipal Incinerators</t>
    </r>
  </si>
  <si>
    <t>Each crematory or waste incinerator</t>
  </si>
  <si>
    <t>Crematory or waste incinerator burning</t>
  </si>
  <si>
    <t>Each crematory or incinerator used exclusively for animals, no greater than 50 lb/hr</t>
  </si>
  <si>
    <r>
      <rPr>
        <sz val="10"/>
        <rFont val="Times New Roman"/>
        <family val="1"/>
      </rPr>
      <t>Burning capacity up to and including 50 lbs/hr used exclusively for the incineration or cremation of animals</t>
    </r>
  </si>
  <si>
    <r>
      <rPr>
        <b/>
        <sz val="10"/>
        <rFont val="Times New Roman"/>
        <family val="1"/>
      </rPr>
      <t>Schedule 15</t>
    </r>
    <r>
      <rPr>
        <sz val="10"/>
        <rFont val="Times New Roman"/>
        <family val="1"/>
      </rPr>
      <t>:  Burn-Out Ovens</t>
    </r>
  </si>
  <si>
    <t>Each Burnout Oven used exclusively for Electric Motor/Armature Refurbishing Oven</t>
  </si>
  <si>
    <r>
      <rPr>
        <sz val="10"/>
        <rFont val="Times New Roman"/>
        <family val="1"/>
      </rPr>
      <t>Each Electric Motor/Armature Refurbishing Oven</t>
    </r>
  </si>
  <si>
    <t>Each Burnout Oven located at USN SIMA (ID # APCD1981-SITE-02798)</t>
  </si>
  <si>
    <t>USN SIMA (ID # APCD1981-SITE-02798) *</t>
  </si>
  <si>
    <t>Each chain-driven charbroiler with a non-certified emission control device</t>
  </si>
  <si>
    <t>Each chain-driven charbroiler with certified catalytic oxidizer, Registered Under Rule 12</t>
  </si>
  <si>
    <r>
      <rPr>
        <b/>
        <sz val="10"/>
        <rFont val="Times New Roman"/>
        <family val="1"/>
      </rPr>
      <t>Schedule 18</t>
    </r>
    <r>
      <rPr>
        <sz val="10"/>
        <rFont val="Times New Roman"/>
        <family val="1"/>
      </rPr>
      <t>:  Metal Melting Devices</t>
    </r>
  </si>
  <si>
    <t>Each Pit or Stationary Metal Melting Crucible/Pot Furnace</t>
  </si>
  <si>
    <t>Each Pit or Stationary Crucible/Pot Furnace</t>
  </si>
  <si>
    <r>
      <rPr>
        <b/>
        <sz val="10"/>
        <rFont val="Times New Roman"/>
        <family val="1"/>
      </rPr>
      <t>Schedule 19</t>
    </r>
    <r>
      <rPr>
        <sz val="10"/>
        <rFont val="Times New Roman"/>
        <family val="1"/>
      </rPr>
      <t>:  Oil Quenching and Salt Baths</t>
    </r>
  </si>
  <si>
    <t>Each Oil Quenching or Salt Bath Tank</t>
  </si>
  <si>
    <r>
      <rPr>
        <sz val="10"/>
        <rFont val="Times New Roman"/>
        <family val="1"/>
      </rPr>
      <t>Each Tank</t>
    </r>
  </si>
  <si>
    <r>
      <rPr>
        <b/>
        <sz val="10"/>
        <rFont val="Times New Roman"/>
        <family val="1"/>
      </rPr>
      <t>Schedule 20</t>
    </r>
    <r>
      <rPr>
        <sz val="10"/>
        <rFont val="Times New Roman"/>
        <family val="1"/>
      </rPr>
      <t>:  Gas Turbine Engines, Test Cells and Test Stands</t>
    </r>
  </si>
  <si>
    <t>Each Aircraft Propulsion Turbine, Turboshaft, Turbojet or Turbofan Engine Test Cell or Stand</t>
  </si>
  <si>
    <r>
      <rPr>
        <sz val="10"/>
        <rFont val="Times New Roman"/>
        <family val="1"/>
      </rPr>
      <t>Each Aircraft Propulsion Test Cell or Stand at a facility where more than one such unit is located</t>
    </r>
  </si>
  <si>
    <r>
      <rPr>
        <sz val="10"/>
        <rFont val="Times New Roman"/>
        <family val="1"/>
      </rPr>
      <t>Each Non-Aircraft Turbine Test Cell or Stand</t>
    </r>
  </si>
  <si>
    <r>
      <rPr>
        <sz val="10"/>
        <rFont val="Times New Roman"/>
        <family val="1"/>
      </rPr>
      <t>Each Non-Aircraft Turbine Engine 1 MM BTU/HR up to but not including 50 MM BTU/HR input</t>
    </r>
  </si>
  <si>
    <r>
      <rPr>
        <sz val="10"/>
        <rFont val="Times New Roman"/>
        <family val="1"/>
      </rPr>
      <t>E</t>
    </r>
  </si>
  <si>
    <r>
      <rPr>
        <sz val="10"/>
        <rFont val="Times New Roman"/>
        <family val="1"/>
      </rPr>
      <t>Each Non-Aircraft Turbine Engine 50 MM BTU/HR up to but not including 250 MM BTU/HR input</t>
    </r>
  </si>
  <si>
    <r>
      <rPr>
        <sz val="10"/>
        <rFont val="Times New Roman"/>
        <family val="1"/>
      </rPr>
      <t>F</t>
    </r>
  </si>
  <si>
    <r>
      <rPr>
        <sz val="10"/>
        <rFont val="Times New Roman"/>
        <family val="1"/>
      </rPr>
      <t>Each Non-Aircraft Turbine Engine 250 MM BTU/HR or greater input</t>
    </r>
  </si>
  <si>
    <t>Z</t>
  </si>
  <si>
    <t xml:space="preserve">NAS North Island (ID#APCD-1980-SITE-02754)*Pursuant to Subsection (c)(3) </t>
  </si>
  <si>
    <r>
      <rPr>
        <sz val="10"/>
        <rFont val="Times New Roman"/>
        <family val="1"/>
      </rPr>
      <t>H</t>
    </r>
  </si>
  <si>
    <r>
      <rPr>
        <sz val="10"/>
        <rFont val="Times New Roman"/>
        <family val="1"/>
      </rPr>
      <t>Each Standby Gas Turbine used for Emergency Power Generation</t>
    </r>
  </si>
  <si>
    <r>
      <rPr>
        <b/>
        <sz val="10"/>
        <rFont val="Times New Roman"/>
        <family val="1"/>
      </rPr>
      <t>Schedule 21</t>
    </r>
    <r>
      <rPr>
        <sz val="10"/>
        <rFont val="Times New Roman"/>
        <family val="1"/>
      </rPr>
      <t>:  Waste Disposal and Reclamation Units</t>
    </r>
  </si>
  <si>
    <r>
      <rPr>
        <sz val="10"/>
        <rFont val="Times New Roman"/>
        <family val="1"/>
      </rPr>
      <t>Each Paper or Wood Shredder or Hammermill Grinder</t>
    </r>
  </si>
  <si>
    <t>Each Paper Shredder with a maximum throughput capacity of greater
than 600 pounds per hour, Registered Under Rule 12</t>
  </si>
  <si>
    <r>
      <rPr>
        <b/>
        <sz val="10"/>
        <rFont val="Times New Roman"/>
        <family val="1"/>
      </rPr>
      <t>Schedule 22</t>
    </r>
    <r>
      <rPr>
        <sz val="10"/>
        <rFont val="Times New Roman"/>
        <family val="1"/>
      </rPr>
      <t>:  Feed and Grain Mills and Kelp Processing Plants</t>
    </r>
  </si>
  <si>
    <t>Each Feed, Grain or Kelp Receiving System (includes Silos)</t>
  </si>
  <si>
    <r>
      <rPr>
        <sz val="10"/>
        <rFont val="Times New Roman"/>
        <family val="1"/>
      </rPr>
      <t>Each Receiving System (includes Silos)</t>
    </r>
  </si>
  <si>
    <t>Each Feed, Grain or Kelp Grinder, Cracker, or Roll Mill</t>
  </si>
  <si>
    <r>
      <rPr>
        <sz val="10"/>
        <rFont val="Times New Roman"/>
        <family val="1"/>
      </rPr>
      <t>Each Grinder, Cracker, or Roll Mill</t>
    </r>
  </si>
  <si>
    <t>Each Feed, Grain or Kelp Shaker Stack, Screen Set, Pelletizer System, Grain Cleaner, or Hammermill</t>
  </si>
  <si>
    <r>
      <rPr>
        <sz val="10"/>
        <rFont val="Times New Roman"/>
        <family val="1"/>
      </rPr>
      <t>Each Shaker Stack, Screen Set, Pelletizer System, Grain Cleaner, or Hammermill</t>
    </r>
  </si>
  <si>
    <t>Each Feed, Grain or Kelp Mixer System</t>
  </si>
  <si>
    <r>
      <rPr>
        <sz val="10"/>
        <rFont val="Times New Roman"/>
        <family val="1"/>
      </rPr>
      <t>Each Mixer System</t>
    </r>
  </si>
  <si>
    <t>Each Feed, Grain or Kelp Truck or Rail Loading System</t>
  </si>
  <si>
    <r>
      <rPr>
        <sz val="10"/>
        <rFont val="Times New Roman"/>
        <family val="1"/>
      </rPr>
      <t>Each Truck or Rail Loading System</t>
    </r>
  </si>
  <si>
    <t>Removed</t>
  </si>
  <si>
    <r>
      <rPr>
        <b/>
        <sz val="10"/>
        <rFont val="Times New Roman"/>
        <family val="1"/>
      </rPr>
      <t>Schedule 23</t>
    </r>
    <r>
      <rPr>
        <sz val="10"/>
        <rFont val="Times New Roman"/>
        <family val="1"/>
      </rPr>
      <t>:  Bulk Terminal Grain and Dry Chemical Transfer and Storage Facility Equipment</t>
    </r>
  </si>
  <si>
    <t>Each Bulk Terminal Grain and Dry Chemical Receiving System (Railroad, Ship and Truck Unloading</t>
  </si>
  <si>
    <r>
      <rPr>
        <sz val="10"/>
        <rFont val="Times New Roman"/>
        <family val="1"/>
      </rPr>
      <t>Each Receiving System (Railroad, Ship and Truck Unloading</t>
    </r>
  </si>
  <si>
    <t>Each Bulk Terminal Grain and Dry Chemical Storage Silo System</t>
  </si>
  <si>
    <r>
      <rPr>
        <sz val="10"/>
        <rFont val="Times New Roman"/>
        <family val="1"/>
      </rPr>
      <t>Each Storage Silo System</t>
    </r>
  </si>
  <si>
    <t>Each Bulk Terminal Grain and Dry Chemical Loadout Station System</t>
  </si>
  <si>
    <r>
      <rPr>
        <sz val="10"/>
        <rFont val="Times New Roman"/>
        <family val="1"/>
      </rPr>
      <t>Each Loadout Station System</t>
    </r>
  </si>
  <si>
    <t>Each Bulk Terminal Grain and Dry Chemical Belt Transfer Station</t>
  </si>
  <si>
    <r>
      <rPr>
        <sz val="10"/>
        <rFont val="Times New Roman"/>
        <family val="1"/>
      </rPr>
      <t>Each Belt Transfer Station</t>
    </r>
  </si>
  <si>
    <t xml:space="preserve">Each Grain Silo at beer breweries producing less than 100,000
barrels (3.1 million gallons) per year, Registered Under Rule 12 </t>
  </si>
  <si>
    <r>
      <rPr>
        <b/>
        <sz val="10"/>
        <rFont val="Times New Roman"/>
        <family val="1"/>
      </rPr>
      <t>Schedule 24</t>
    </r>
    <r>
      <rPr>
        <sz val="10"/>
        <rFont val="Times New Roman"/>
        <family val="1"/>
      </rPr>
      <t>:  Dry Chemical Mixing</t>
    </r>
  </si>
  <si>
    <r>
      <rPr>
        <sz val="10"/>
        <rFont val="Times New Roman"/>
        <family val="1"/>
      </rPr>
      <t>Each Dry Chemical Mixer with capacity over one-half cubic yard</t>
    </r>
  </si>
  <si>
    <r>
      <rPr>
        <b/>
        <sz val="10"/>
        <rFont val="Times New Roman"/>
        <family val="1"/>
      </rPr>
      <t>Schedule 25</t>
    </r>
    <r>
      <rPr>
        <sz val="10"/>
        <rFont val="Times New Roman"/>
        <family val="1"/>
      </rPr>
      <t>:  Volatile Organic Compound Terminals, Bulk Plants and Intermediate Refueler Facilities.</t>
    </r>
  </si>
  <si>
    <t>Each VOC Storage Tank, Located at Bulk Plants/Terminals, equipped with a vapor processor</t>
  </si>
  <si>
    <r>
      <rPr>
        <sz val="10"/>
        <rFont val="Times New Roman"/>
        <family val="1"/>
      </rPr>
      <t>Per Tank</t>
    </r>
  </si>
  <si>
    <t>Each VOC Storage Tank Rim Seal Replacement at Bulk Plants/Terminals, equipped with a vapor processor</t>
  </si>
  <si>
    <r>
      <rPr>
        <sz val="10"/>
        <rFont val="Times New Roman"/>
        <family val="1"/>
      </rPr>
      <t>Tank Rim Seal Replacement</t>
    </r>
  </si>
  <si>
    <t>N/A</t>
  </si>
  <si>
    <t>Each Truck Loading Head,  at Bulk Plants/Terminals, equipped with a vapor processor</t>
  </si>
  <si>
    <r>
      <rPr>
        <sz val="10"/>
        <rFont val="Times New Roman"/>
        <family val="1"/>
      </rPr>
      <t>Per Truck Loading Head</t>
    </r>
  </si>
  <si>
    <t>Each Vapor Processor, located at Bulk Plants/Terminals</t>
  </si>
  <si>
    <r>
      <rPr>
        <sz val="10"/>
        <rFont val="Times New Roman"/>
        <family val="1"/>
      </rPr>
      <t>Per Vapor Processor</t>
    </r>
  </si>
  <si>
    <t>Each VOC Storage Tank, Located at Bulk Plants/Terminals/Refuelers, no vapor processor</t>
  </si>
  <si>
    <t>Each Truck Loading Head, Located at Bulk Plants/Terminals/Refuelers, no vapor processor</t>
  </si>
  <si>
    <t>Each Intermediate Refueler Loading Connector, at facilities fueling intermediate refuelers</t>
  </si>
  <si>
    <r>
      <rPr>
        <sz val="10"/>
        <rFont val="Times New Roman"/>
        <family val="1"/>
      </rPr>
      <t>Per IR Loading Connector</t>
    </r>
  </si>
  <si>
    <r>
      <rPr>
        <b/>
        <sz val="10"/>
        <rFont val="Times New Roman"/>
        <family val="1"/>
      </rPr>
      <t>Schedule 26</t>
    </r>
    <r>
      <rPr>
        <sz val="10"/>
        <rFont val="Times New Roman"/>
        <family val="1"/>
      </rPr>
      <t>:  Non-Bulk Volatile Organic Compound Dispensing Facilities. Subject to District Rules 61.0 through 61.6</t>
    </r>
  </si>
  <si>
    <t>Gas Stations where Phase I and Phase II controls are required (includes Phase I fee)</t>
  </si>
  <si>
    <r>
      <rPr>
        <sz val="10"/>
        <rFont val="Times New Roman"/>
        <family val="1"/>
      </rPr>
      <t>Facilities where Phase I and Phase II controls are required (includes Phase I fee)</t>
    </r>
  </si>
  <si>
    <r>
      <rPr>
        <sz val="10"/>
        <rFont val="Times New Roman"/>
        <family val="1"/>
      </rPr>
      <t>RESERVED</t>
    </r>
  </si>
  <si>
    <t>Gas Stations where only Phase I controls are required (includes tank replacement), Including E85 dispensing</t>
  </si>
  <si>
    <r>
      <rPr>
        <sz val="10"/>
        <rFont val="Times New Roman"/>
        <family val="1"/>
      </rPr>
      <t>Facilities where only Phase I controls are required (includes tank replacement)</t>
    </r>
  </si>
  <si>
    <t>Non-retail gas dispensing with 260-550 gallon tanks and no other non-bulk gasoline dispensing permits</t>
  </si>
  <si>
    <r>
      <rPr>
        <sz val="10"/>
        <rFont val="Times New Roman"/>
        <family val="1"/>
      </rPr>
      <t xml:space="preserve">Non-retail facilities with 260-550 gallon tanks and no other non-bulk gasoline dispensing permits
</t>
    </r>
    <r>
      <rPr>
        <sz val="10"/>
        <rFont val="Times New Roman"/>
        <family val="1"/>
      </rPr>
      <t>Fee Per Facility</t>
    </r>
  </si>
  <si>
    <r>
      <rPr>
        <b/>
        <sz val="10"/>
        <rFont val="Times New Roman"/>
        <family val="1"/>
      </rPr>
      <t>Schedule 27</t>
    </r>
    <r>
      <rPr>
        <sz val="10"/>
        <rFont val="Times New Roman"/>
        <family val="1"/>
      </rPr>
      <t>:  Application of Materials Containing Organic Solvents (includes coatings, adhesives, and other materials containing volatile organic compounds (VOC))</t>
    </r>
  </si>
  <si>
    <t>Each Marine Coating application operation at facilities where combined coating and cleaning solvent usage is &gt; 3 gallons/day or &gt; 100 gallons/year</t>
  </si>
  <si>
    <t>Each Marine Coating application operation, except where Fee Schedule 27(t) applies</t>
  </si>
  <si>
    <r>
      <rPr>
        <sz val="10"/>
        <rFont val="Times New Roman"/>
        <family val="1"/>
      </rPr>
      <t>T</t>
    </r>
  </si>
  <si>
    <t>Each Marine Coating application operation at facilities where combined coating and cleaning solvent usage is &lt; 3 gallons/day and &lt; 100 gallons/year</t>
  </si>
  <si>
    <t>Each Surface Coating Application Station w/o control equipment and not covered by other fee schedules at facilities using &gt; 1 gallon/day of surface coatings and emitting ≤ 5 tons/year of VOC from equipment in this equipment category</t>
  </si>
  <si>
    <r>
      <rPr>
        <sz val="10"/>
        <rFont val="Times New Roman"/>
        <family val="1"/>
      </rPr>
      <t>Each Surface Coating Application Station w/o control equipment and not covered by other fee schedules at facilities using &gt; 1 gallon/day of surface coatings and emitting ≤ 5 tons/year of VOC from equipment in this fee schedule</t>
    </r>
  </si>
  <si>
    <t>Each Surface Coating Application Station w/o control equipment and not covered by other fee schedules at facilities emitting &gt; 5 tons/year of VOC from from equipment in this equipment category</t>
  </si>
  <si>
    <r>
      <rPr>
        <sz val="10"/>
        <rFont val="Times New Roman"/>
        <family val="1"/>
      </rPr>
      <t>Each Surface Coating Application Station w/o control equipment and not covered by other fee schedules at facilities emitting &gt; 5 tons/year of VOC from equipment in this fee schedule</t>
    </r>
  </si>
  <si>
    <r>
      <rPr>
        <sz val="10"/>
        <rFont val="Times New Roman"/>
        <family val="1"/>
      </rPr>
      <t>Each Fiberglass, Plastic or Foam Product Process Line at facilities emitting ≤10 tons/year of VOC from fiberglass, plastic or foam products operations</t>
    </r>
  </si>
  <si>
    <r>
      <rPr>
        <sz val="10"/>
        <rFont val="Times New Roman"/>
        <family val="1"/>
      </rPr>
      <t>I</t>
    </r>
  </si>
  <si>
    <r>
      <rPr>
        <sz val="10"/>
        <rFont val="Times New Roman"/>
        <family val="1"/>
      </rPr>
      <t>Each Surface Coating Application Station requiring Control Equipment</t>
    </r>
  </si>
  <si>
    <r>
      <rPr>
        <sz val="10"/>
        <rFont val="Times New Roman"/>
        <family val="1"/>
      </rPr>
      <t>J</t>
    </r>
  </si>
  <si>
    <t>Each Metal and/or Aerospace Surface Coating Application Station at facilities emitting ≤ 5 tons/year of VOC from equipment in this equipment category</t>
  </si>
  <si>
    <r>
      <rPr>
        <sz val="10"/>
        <rFont val="Times New Roman"/>
        <family val="1"/>
      </rPr>
      <t>Each Surface Coating Application Station subject to Rule 67.3 or 67.9 w/o Control Equipment at facilities emitting ≤ 5 tons/year of VOC from equipment in this fee schedule</t>
    </r>
  </si>
  <si>
    <r>
      <rPr>
        <sz val="10"/>
        <rFont val="Times New Roman"/>
        <family val="1"/>
      </rPr>
      <t>K</t>
    </r>
  </si>
  <si>
    <t>Each Metal and/or Aerospace Coating Application Station w/o Control Equipment at facilities emitting &gt; 5 tons/year of VOC from equipment in this fee schedule</t>
  </si>
  <si>
    <r>
      <rPr>
        <sz val="10"/>
        <rFont val="Times New Roman"/>
        <family val="1"/>
      </rPr>
      <t>Each Surface Coating Application Station subject to Rule 67.3 or 67.9 w/o Control Equipment at facilities emitting &gt; 5 tons/year of VOC from equipment in this fee schedule</t>
    </r>
  </si>
  <si>
    <r>
      <rPr>
        <sz val="10"/>
        <rFont val="Times New Roman"/>
        <family val="1"/>
      </rPr>
      <t>L</t>
    </r>
  </si>
  <si>
    <t>Each Wood Products Coating Application Station w/o Control Equipment at facilities using &gt; 500 gallons/year of wood products coatings</t>
  </si>
  <si>
    <r>
      <rPr>
        <sz val="10"/>
        <rFont val="Times New Roman"/>
        <family val="1"/>
      </rPr>
      <t>N</t>
    </r>
  </si>
  <si>
    <r>
      <rPr>
        <sz val="10"/>
        <rFont val="Times New Roman"/>
        <family val="1"/>
      </rPr>
      <t>Each Press or Operation at a Printing or Graphic Arts facility subject to Rule 67.16</t>
    </r>
  </si>
  <si>
    <r>
      <rPr>
        <sz val="10"/>
        <rFont val="Times New Roman"/>
        <family val="1"/>
      </rPr>
      <t>O</t>
    </r>
  </si>
  <si>
    <t>Each Fiberglass, Plastic or Foam Product Process Line Using Only Polyester Resin</t>
  </si>
  <si>
    <r>
      <rPr>
        <sz val="10"/>
        <rFont val="Times New Roman"/>
        <family val="1"/>
      </rPr>
      <t>P</t>
    </r>
  </si>
  <si>
    <r>
      <rPr>
        <sz val="10"/>
        <rFont val="Times New Roman"/>
        <family val="1"/>
      </rPr>
      <t>Each Surface Coating Application Station w/o control equipment (except automotive painting) where combined coating, and cleaning solvent usage is &lt; 1 gallon/day or &lt; 50 gallons/year</t>
    </r>
  </si>
  <si>
    <r>
      <rPr>
        <sz val="10"/>
        <rFont val="Times New Roman"/>
        <family val="1"/>
      </rPr>
      <t>Q</t>
    </r>
  </si>
  <si>
    <r>
      <rPr>
        <sz val="10"/>
        <rFont val="Times New Roman"/>
        <family val="1"/>
      </rPr>
      <t>Each Wood Products Coating Application Station of coatings and stripper w/o control equipment at a facility using &lt; 500 gallons/year for Wood Products Coating Operations</t>
    </r>
  </si>
  <si>
    <r>
      <rPr>
        <sz val="10"/>
        <rFont val="Times New Roman"/>
        <family val="1"/>
      </rPr>
      <t>R</t>
    </r>
  </si>
  <si>
    <t>Each autobody shop/facility applying Automotive Coating Materials subject to Rule 67.20.1 (as applied or sprayed)</t>
  </si>
  <si>
    <t>Each facility applying Coating Materials subject to Rule 67.20.1 (as applied or sprayed)</t>
  </si>
  <si>
    <r>
      <rPr>
        <sz val="10"/>
        <rFont val="Times New Roman"/>
        <family val="1"/>
      </rPr>
      <t>U</t>
    </r>
  </si>
  <si>
    <r>
      <rPr>
        <sz val="10"/>
        <rFont val="Times New Roman"/>
        <family val="1"/>
      </rPr>
      <t>Each Adhesive Materials Application Station w/o control equipment at facilities emitting ≤ 5 tons/year of VOC from equipment in this fee schedule</t>
    </r>
  </si>
  <si>
    <r>
      <rPr>
        <sz val="10"/>
        <rFont val="Times New Roman"/>
        <family val="1"/>
      </rPr>
      <t>V</t>
    </r>
  </si>
  <si>
    <r>
      <rPr>
        <sz val="10"/>
        <rFont val="Times New Roman"/>
        <family val="1"/>
      </rPr>
      <t>Each Adhesive Materials Application Station w/o control equipment at facilities emitting &gt; 5 tons/year of VOC from equipment in this fee schedule</t>
    </r>
  </si>
  <si>
    <r>
      <rPr>
        <sz val="10"/>
        <rFont val="Times New Roman"/>
        <family val="1"/>
      </rPr>
      <t>Each Adhesive Materials Application Station w/o control equipment where adhesive materials usage is &lt; 55 gallons/year</t>
    </r>
  </si>
  <si>
    <r>
      <rPr>
        <b/>
        <sz val="10"/>
        <rFont val="Times New Roman"/>
        <family val="1"/>
      </rPr>
      <t>Schedule 28</t>
    </r>
    <r>
      <rPr>
        <sz val="10"/>
        <rFont val="Times New Roman"/>
        <family val="1"/>
      </rPr>
      <t>:  Vapor and Cold Solvent Cleaning Operations and Metal Inspection Tanks</t>
    </r>
  </si>
  <si>
    <r>
      <rPr>
        <sz val="10"/>
        <rFont val="Times New Roman"/>
        <family val="1"/>
      </rPr>
      <t>Each Vapor Degreaser with an Air Vapor Interfacial area &gt; 5 square feet</t>
    </r>
  </si>
  <si>
    <r>
      <rPr>
        <sz val="10"/>
        <rFont val="Times New Roman"/>
        <family val="1"/>
      </rPr>
      <t>Each Cold Solvent Degreaser with liquid surface area &gt; 5 square feet</t>
    </r>
  </si>
  <si>
    <r>
      <rPr>
        <sz val="10"/>
        <rFont val="Times New Roman"/>
        <family val="1"/>
      </rPr>
      <t>Each Paint Stripping Tank</t>
    </r>
  </si>
  <si>
    <t>Each Remote Reservoir Cleaners</t>
  </si>
  <si>
    <r>
      <rPr>
        <sz val="10"/>
        <rFont val="Times New Roman"/>
        <family val="1"/>
      </rPr>
      <t>Remote Reservoir Cleaners</t>
    </r>
  </si>
  <si>
    <t>Each Vapor Degreaser with an Air-Vapor Interfacial area ≤ 5 square feet</t>
  </si>
  <si>
    <r>
      <rPr>
        <sz val="10"/>
        <rFont val="Times New Roman"/>
        <family val="1"/>
      </rPr>
      <t>Vapor Degreaser with an Air-Vapor Interfacial area ≤ 5 square feet</t>
    </r>
  </si>
  <si>
    <t>Each Cold Solvent Degreaser with a liquid surface area ≤ 5 square feet</t>
  </si>
  <si>
    <t>Cold Solvent Degreaser with a liquid surface area ≤ 5 square feet</t>
  </si>
  <si>
    <t>Each Metal Inspection Tank</t>
  </si>
  <si>
    <r>
      <rPr>
        <sz val="10"/>
        <rFont val="Times New Roman"/>
        <family val="1"/>
      </rPr>
      <t>Metal Inspection Tanks</t>
    </r>
  </si>
  <si>
    <t>Each Safety-Kleen/Clean Harbors Contract Service Remote Reservoir Cleaner</t>
  </si>
  <si>
    <r>
      <rPr>
        <sz val="10"/>
        <rFont val="Times New Roman"/>
        <family val="1"/>
      </rPr>
      <t>Contract Service Remote Reservoir Cleaners with &gt; 100 units</t>
    </r>
  </si>
  <si>
    <t>Each Safety-Kleen/Clean Harbors Contract Service Cold Degreaser with a liquid surface area of ≤ 5 square feet</t>
  </si>
  <si>
    <r>
      <rPr>
        <sz val="10"/>
        <rFont val="Times New Roman"/>
        <family val="1"/>
      </rPr>
      <t>Contract Service Cold Degreasers with a liquid surface area of ≤ 5 square feet</t>
    </r>
  </si>
  <si>
    <r>
      <rPr>
        <sz val="10"/>
        <rFont val="Times New Roman"/>
        <family val="1"/>
      </rPr>
      <t>M</t>
    </r>
  </si>
  <si>
    <r>
      <rPr>
        <sz val="10"/>
        <rFont val="Times New Roman"/>
        <family val="1"/>
      </rPr>
      <t>Each facility-wide Solvent Application Operation</t>
    </r>
  </si>
  <si>
    <r>
      <rPr>
        <b/>
        <sz val="10"/>
        <rFont val="Times New Roman"/>
        <family val="1"/>
      </rPr>
      <t>Schedule 29</t>
    </r>
    <r>
      <rPr>
        <sz val="10"/>
        <rFont val="Times New Roman"/>
        <family val="1"/>
      </rPr>
      <t>:  Automated Soldering Equipment</t>
    </r>
  </si>
  <si>
    <r>
      <rPr>
        <b/>
        <sz val="10"/>
        <rFont val="Times New Roman"/>
        <family val="1"/>
      </rPr>
      <t>Schedule 30</t>
    </r>
    <r>
      <rPr>
        <sz val="10"/>
        <rFont val="Times New Roman"/>
        <family val="1"/>
      </rPr>
      <t>:  Solvent and Extract Dryers</t>
    </r>
  </si>
  <si>
    <t>Each Kelp and Biogum Products Solvent Dryer</t>
  </si>
  <si>
    <r>
      <rPr>
        <sz val="10"/>
        <rFont val="Times New Roman"/>
        <family val="1"/>
      </rPr>
      <t>Kelp and Biogum Products Solvent Dryer</t>
    </r>
  </si>
  <si>
    <r>
      <rPr>
        <b/>
        <sz val="10"/>
        <rFont val="Times New Roman"/>
        <family val="1"/>
      </rPr>
      <t>Schedule 31</t>
    </r>
    <r>
      <rPr>
        <sz val="10"/>
        <rFont val="Times New Roman"/>
        <family val="1"/>
      </rPr>
      <t>: Dry Cleaning Facilities</t>
    </r>
  </si>
  <si>
    <t>Each Dry Cleaner using Petroleum Based Solvents</t>
  </si>
  <si>
    <r>
      <rPr>
        <sz val="10"/>
        <rFont val="Times New Roman"/>
        <family val="1"/>
      </rPr>
      <t>Each Facility using Petroleum Based Solvents</t>
    </r>
  </si>
  <si>
    <r>
      <rPr>
        <b/>
        <sz val="10"/>
        <rFont val="Times New Roman"/>
        <family val="1"/>
      </rPr>
      <t>Schedule 32</t>
    </r>
    <r>
      <rPr>
        <sz val="10"/>
        <rFont val="Times New Roman"/>
        <family val="1"/>
      </rPr>
      <t>: Acid Chemical Milling, Copper Etching and Hot Dip Galvanizing</t>
    </r>
  </si>
  <si>
    <r>
      <rPr>
        <sz val="10"/>
        <rFont val="Times New Roman"/>
        <family val="1"/>
      </rPr>
      <t>Each Copper Etching Tank</t>
    </r>
  </si>
  <si>
    <r>
      <rPr>
        <sz val="10"/>
        <rFont val="Times New Roman"/>
        <family val="1"/>
      </rPr>
      <t>Each Acid Chemical Milling Tank</t>
    </r>
  </si>
  <si>
    <r>
      <rPr>
        <sz val="10"/>
        <rFont val="Times New Roman"/>
        <family val="1"/>
      </rPr>
      <t>Each Hot Dip Galvanizing Tank</t>
    </r>
  </si>
  <si>
    <r>
      <rPr>
        <b/>
        <sz val="10"/>
        <rFont val="Times New Roman"/>
        <family val="1"/>
      </rPr>
      <t>Schedule 33</t>
    </r>
    <r>
      <rPr>
        <sz val="10"/>
        <rFont val="Times New Roman"/>
        <family val="1"/>
      </rPr>
      <t>:  Can and Coil Manufacturing and Coating Operations</t>
    </r>
  </si>
  <si>
    <r>
      <rPr>
        <b/>
        <sz val="10"/>
        <rFont val="Times New Roman"/>
        <family val="1"/>
      </rPr>
      <t>Schedule 34</t>
    </r>
    <r>
      <rPr>
        <sz val="10"/>
        <rFont val="Times New Roman"/>
        <family val="1"/>
      </rPr>
      <t>:  Piston Type Internal Combustion Engines</t>
    </r>
  </si>
  <si>
    <r>
      <rPr>
        <sz val="10"/>
        <rFont val="Times New Roman"/>
        <family val="1"/>
      </rPr>
      <t>Each Cogeneration Engine with in-stack Emission Controls</t>
    </r>
  </si>
  <si>
    <t>Each Cogeneration Engine or Waste Derived Fuel-Fired Engine with Add-on Control Equipment</t>
  </si>
  <si>
    <t>Each Cogeneration Engine with no in-stack Emission Controls</t>
  </si>
  <si>
    <t>Each Cogeneration Engine or Waste Derived Fuel-Fired Engine without Add-on Control Equipment</t>
  </si>
  <si>
    <r>
      <rPr>
        <sz val="10"/>
        <rFont val="Times New Roman"/>
        <family val="1"/>
      </rPr>
      <t>Each Engine for Non-Emergency and Non-Cogeneration Operation</t>
    </r>
  </si>
  <si>
    <t>Each Engine for Non-Emergency, Non-Cogeneration, and Not Waste Derived Fuel-Fired Operation ≥ 200 horsepower</t>
  </si>
  <si>
    <r>
      <rPr>
        <sz val="10"/>
        <rFont val="Times New Roman"/>
        <family val="1"/>
      </rPr>
      <t>Each Grouping of Engines for Dredging or Crane Operation with total engine horsepower &gt; 200 HP</t>
    </r>
  </si>
  <si>
    <t>Each Grouping of Engines for Dredging or Crane Operation with total engine horsepower &gt; 200 HP</t>
  </si>
  <si>
    <r>
      <rPr>
        <sz val="10"/>
        <rFont val="Times New Roman"/>
        <family val="1"/>
      </rPr>
      <t>Each Diesel Pile-Driving Hammer</t>
    </r>
  </si>
  <si>
    <r>
      <rPr>
        <sz val="10"/>
        <rFont val="Times New Roman"/>
        <family val="1"/>
      </rPr>
      <t>G</t>
    </r>
  </si>
  <si>
    <r>
      <rPr>
        <sz val="10"/>
        <rFont val="Times New Roman"/>
        <family val="1"/>
      </rPr>
      <t>Each Engine for Non-Emergency and Non-Cogeneration Operation &lt; 200 horsepower</t>
    </r>
  </si>
  <si>
    <t>Each Engine for Non-Emergency, Non-Cogeneration, and Not Waste Derived Fuel-Fired Operation &lt; 200 horsepower</t>
  </si>
  <si>
    <t>Each Emergency Standby Engine (for electrical or fuel interruptions beyond control of Permittee)</t>
  </si>
  <si>
    <r>
      <rPr>
        <sz val="10"/>
        <rFont val="Times New Roman"/>
        <family val="1"/>
      </rPr>
      <t>Each Emergency Standby Engine (for electrical or fuel interruptions beyond control of Permittee)</t>
    </r>
  </si>
  <si>
    <t>Each Internal Combustion Engine Test Cell orTest Stand</t>
  </si>
  <si>
    <r>
      <rPr>
        <sz val="10"/>
        <rFont val="Times New Roman"/>
        <family val="1"/>
      </rPr>
      <t>Each Internal Combustion Engine Test Cell and Test Stand</t>
    </r>
  </si>
  <si>
    <t>L</t>
  </si>
  <si>
    <t>Each Diesel Particulate Filter Cleaning Process</t>
  </si>
  <si>
    <t>Each Eligible Engine, Registered Under Rule 12 (stationary)</t>
  </si>
  <si>
    <r>
      <rPr>
        <sz val="10"/>
        <rFont val="Times New Roman"/>
        <family val="1"/>
      </rPr>
      <t>Each Specified Eligible Engine, Registered Under Rule 12</t>
    </r>
  </si>
  <si>
    <t>Each Eligible Portable Engine, Registered Under Rule 12.1 (portable)</t>
  </si>
  <si>
    <r>
      <rPr>
        <sz val="10"/>
        <rFont val="Times New Roman"/>
        <family val="1"/>
      </rPr>
      <t>Each Specified Eligible Portable Engine, Registered Under Rule 12.1</t>
    </r>
  </si>
  <si>
    <r>
      <rPr>
        <b/>
        <sz val="10"/>
        <rFont val="Times New Roman"/>
        <family val="1"/>
      </rPr>
      <t>Schedule 35</t>
    </r>
    <r>
      <rPr>
        <sz val="10"/>
        <rFont val="Times New Roman"/>
        <family val="1"/>
      </rPr>
      <t>:  Bulk Flour, Powdered Sugar and Dry Chemical Storage Systems</t>
    </r>
  </si>
  <si>
    <t>Each  Bulk Flour, Powdered Sugar and Dry Chemical Storage Systems</t>
  </si>
  <si>
    <r>
      <rPr>
        <sz val="10"/>
        <rFont val="Times New Roman"/>
        <family val="1"/>
      </rPr>
      <t>Each System</t>
    </r>
  </si>
  <si>
    <r>
      <rPr>
        <b/>
        <sz val="10"/>
        <rFont val="Times New Roman"/>
        <family val="1"/>
      </rPr>
      <t>Schedule 36</t>
    </r>
    <r>
      <rPr>
        <sz val="10"/>
        <rFont val="Times New Roman"/>
        <family val="1"/>
      </rPr>
      <t>:  Grinding Booths and Rooms</t>
    </r>
  </si>
  <si>
    <t>Each Grinding Booth or Room</t>
  </si>
  <si>
    <r>
      <rPr>
        <sz val="10"/>
        <rFont val="Times New Roman"/>
        <family val="1"/>
      </rPr>
      <t>Each Booth or Room</t>
    </r>
  </si>
  <si>
    <r>
      <rPr>
        <b/>
        <sz val="10"/>
        <rFont val="Times New Roman"/>
        <family val="1"/>
      </rPr>
      <t>Schedule 37</t>
    </r>
    <r>
      <rPr>
        <sz val="10"/>
        <rFont val="Times New Roman"/>
        <family val="1"/>
      </rPr>
      <t>:  Plasma Electric and Ceramic Deposition Spray Booths</t>
    </r>
  </si>
  <si>
    <t>Each Plasma Electric and Ceramic Deposition Spray Booth/Application Station</t>
  </si>
  <si>
    <r>
      <rPr>
        <sz val="10"/>
        <rFont val="Times New Roman"/>
        <family val="1"/>
      </rPr>
      <t>Each Application Station</t>
    </r>
  </si>
  <si>
    <t>Each Plasma Electric and Ceramic Deposition Spray Booths at Flame Spray (ID # APCD1976-SITE-00274)*</t>
  </si>
  <si>
    <r>
      <rPr>
        <sz val="10"/>
        <rFont val="Times New Roman"/>
        <family val="1"/>
      </rPr>
      <t>Flame Spray (ID # APCD1976-SITE-00274)*</t>
    </r>
  </si>
  <si>
    <r>
      <rPr>
        <b/>
        <sz val="10"/>
        <rFont val="Times New Roman"/>
        <family val="1"/>
      </rPr>
      <t>Schedule 38</t>
    </r>
    <r>
      <rPr>
        <sz val="10"/>
        <rFont val="Times New Roman"/>
        <family val="1"/>
      </rPr>
      <t>:  Paint, Adhesive, Stain, Ink, Solder Paste, and Dielectric Paste Manufacturing</t>
    </r>
  </si>
  <si>
    <r>
      <rPr>
        <sz val="10"/>
        <rFont val="Times New Roman"/>
        <family val="1"/>
      </rPr>
      <t>Each Process Line for Paint, Adhesive, Stain, or Ink Manufacturing at facilities producing &gt; 10,000 gallons per year</t>
    </r>
  </si>
  <si>
    <t>Each Paint, Adhesive, Stain, Ink, Solder Paste, and Dielectric Paste Can Filling Line</t>
  </si>
  <si>
    <r>
      <rPr>
        <sz val="10"/>
        <rFont val="Times New Roman"/>
        <family val="1"/>
      </rPr>
      <t>Each Can Filling Line</t>
    </r>
  </si>
  <si>
    <r>
      <rPr>
        <sz val="10"/>
        <rFont val="Times New Roman"/>
        <family val="1"/>
      </rPr>
      <t>Each Process Line for Solder Paste or Dielectric Paste Manufacturing</t>
    </r>
  </si>
  <si>
    <r>
      <rPr>
        <b/>
        <sz val="10"/>
        <rFont val="Times New Roman"/>
        <family val="1"/>
      </rPr>
      <t>Schedule 39</t>
    </r>
    <r>
      <rPr>
        <sz val="10"/>
        <rFont val="Times New Roman"/>
        <family val="1"/>
      </rPr>
      <t>:  Precious Metals Refining</t>
    </r>
  </si>
  <si>
    <t>Each Precious Metals Refining Process Line</t>
  </si>
  <si>
    <r>
      <rPr>
        <sz val="10"/>
        <rFont val="Times New Roman"/>
        <family val="1"/>
      </rPr>
      <t>Each Process Line</t>
    </r>
  </si>
  <si>
    <r>
      <rPr>
        <b/>
        <sz val="10"/>
        <rFont val="Times New Roman"/>
        <family val="1"/>
      </rPr>
      <t>Schedule 40</t>
    </r>
    <r>
      <rPr>
        <sz val="10"/>
        <rFont val="Times New Roman"/>
        <family val="1"/>
      </rPr>
      <t>:  Asphalt Pavement Heaters/Recyclers</t>
    </r>
  </si>
  <si>
    <t>Each Portable Unheated Pavement Crushing and Recycling System, Registration Under Rule 12.1 (Portable)</t>
  </si>
  <si>
    <r>
      <rPr>
        <sz val="10"/>
        <rFont val="Times New Roman"/>
        <family val="1"/>
      </rPr>
      <t>Each Portable Unheated Pavement Crushing and Recycling System, Registration Under Rule 12.1</t>
    </r>
  </si>
  <si>
    <r>
      <rPr>
        <b/>
        <sz val="10"/>
        <rFont val="Times New Roman"/>
        <family val="1"/>
      </rPr>
      <t>Schedule 41</t>
    </r>
    <r>
      <rPr>
        <sz val="10"/>
        <rFont val="Times New Roman"/>
        <family val="1"/>
      </rPr>
      <t>:  Perlite Processing</t>
    </r>
  </si>
  <si>
    <t>Each Perlite Process Line</t>
  </si>
  <si>
    <t>Each Perlite Process Line (Aztec Perlite) (ID # APCD1978-SITE-01598)*</t>
  </si>
  <si>
    <r>
      <rPr>
        <sz val="10"/>
        <rFont val="Times New Roman"/>
        <family val="1"/>
      </rPr>
      <t>Aztec Perlite (ID # APCD1978-SITE-01598)*</t>
    </r>
  </si>
  <si>
    <r>
      <rPr>
        <b/>
        <sz val="10"/>
        <rFont val="Times New Roman"/>
        <family val="1"/>
      </rPr>
      <t>Schedule 42</t>
    </r>
    <r>
      <rPr>
        <sz val="10"/>
        <rFont val="Times New Roman"/>
        <family val="1"/>
      </rPr>
      <t>:  Electronic Component Manufacturing</t>
    </r>
  </si>
  <si>
    <t>Each Electronic Component Manufacturing Process Line</t>
  </si>
  <si>
    <t>Each Electronic Component Screen Printing Operation</t>
  </si>
  <si>
    <r>
      <rPr>
        <sz val="10"/>
        <rFont val="Times New Roman"/>
        <family val="1"/>
      </rPr>
      <t>Each Screen Printing Operation</t>
    </r>
  </si>
  <si>
    <t>Each Electronic Component Coating/Maskant Application Operation, excluding Conformal Operation</t>
  </si>
  <si>
    <r>
      <rPr>
        <sz val="10"/>
        <rFont val="Times New Roman"/>
        <family val="1"/>
      </rPr>
      <t>Each Coating/Maskant Application Operation, excluding Conformal Operation</t>
    </r>
  </si>
  <si>
    <t>Each Electronic Component Conformal Coating Operation</t>
  </si>
  <si>
    <r>
      <rPr>
        <sz val="10"/>
        <rFont val="Times New Roman"/>
        <family val="1"/>
      </rPr>
      <t>Each Conformal Coating Operation</t>
    </r>
  </si>
  <si>
    <r>
      <rPr>
        <b/>
        <sz val="10"/>
        <rFont val="Times New Roman"/>
        <family val="1"/>
      </rPr>
      <t>Schedule 43</t>
    </r>
    <r>
      <rPr>
        <sz val="10"/>
        <rFont val="Times New Roman"/>
        <family val="1"/>
      </rPr>
      <t>:  Ceramic Slip Casting</t>
    </r>
  </si>
  <si>
    <t>Each Ceramic Slip Casting Process Line</t>
  </si>
  <si>
    <r>
      <rPr>
        <b/>
        <sz val="10"/>
        <rFont val="Times New Roman"/>
        <family val="1"/>
      </rPr>
      <t>Schedule 44</t>
    </r>
    <r>
      <rPr>
        <sz val="10"/>
        <rFont val="Times New Roman"/>
        <family val="1"/>
      </rPr>
      <t>:  Evaporators, Dryers, &amp; Stills Processing Organic Materials</t>
    </r>
  </si>
  <si>
    <t>Each Evaporator and Dryer [other than those referenced in Fee Schedule 30 (a)] processing materials containing volatile organic compounds</t>
  </si>
  <si>
    <r>
      <rPr>
        <sz val="10"/>
        <rFont val="Times New Roman"/>
        <family val="1"/>
      </rPr>
      <t>Evaporators and Dryers [other than those referenced in Fee Schedule 30 (a)] processing materials containing volatile organic compounds</t>
    </r>
  </si>
  <si>
    <t>Each Solvent Recovery Still, on-site, batch-type, solvent usage &gt; 350 gallons per day</t>
  </si>
  <si>
    <r>
      <rPr>
        <sz val="10"/>
        <rFont val="Times New Roman"/>
        <family val="1"/>
      </rPr>
      <t>Solvent Recovery Stills, on-site, batch-type, solvent usage &gt; 350 gallons per day</t>
    </r>
  </si>
  <si>
    <r>
      <rPr>
        <b/>
        <sz val="10"/>
        <rFont val="Times New Roman"/>
        <family val="1"/>
      </rPr>
      <t>Schedule 46</t>
    </r>
    <r>
      <rPr>
        <sz val="10"/>
        <rFont val="Times New Roman"/>
        <family val="1"/>
      </rPr>
      <t>:  Filtration Membrane Manufacturing</t>
    </r>
  </si>
  <si>
    <t>Each Filtration Membrane Manufacturing Process Line</t>
  </si>
  <si>
    <r>
      <rPr>
        <b/>
        <sz val="10"/>
        <rFont val="Times New Roman"/>
        <family val="1"/>
      </rPr>
      <t>Schedule 47</t>
    </r>
    <r>
      <rPr>
        <sz val="10"/>
        <rFont val="Times New Roman"/>
        <family val="1"/>
      </rPr>
      <t>:  Organic Gas Sterilizers</t>
    </r>
  </si>
  <si>
    <r>
      <rPr>
        <sz val="10"/>
        <rFont val="Times New Roman"/>
        <family val="1"/>
      </rPr>
      <t>Each Organic Gas Sterilizer requiring control</t>
    </r>
  </si>
  <si>
    <t>Each Organic Gas Sterilizer/Aerator requiring control</t>
  </si>
  <si>
    <r>
      <rPr>
        <b/>
        <sz val="10"/>
        <rFont val="Times New Roman"/>
        <family val="1"/>
      </rPr>
      <t>Schedule 48</t>
    </r>
    <r>
      <rPr>
        <sz val="10"/>
        <rFont val="Times New Roman"/>
        <family val="1"/>
      </rPr>
      <t>:  Municipal Waste Storage and Processing</t>
    </r>
  </si>
  <si>
    <t>Municipal Waste Storage and Processing (Landfill) - not subject to the ARB Methane Emissions Regulation</t>
  </si>
  <si>
    <t>Municipal Waste Storage and Processing - not subject to the ARB Methane Emissions Regulation</t>
  </si>
  <si>
    <t>Municipal Waste Storage and Processing (Landfill) - subject to the ARB Methane Emissions Regulation</t>
  </si>
  <si>
    <t>Municipal Waste Storage and Processing - subject to the ARB Methane Emissions Regulation</t>
  </si>
  <si>
    <r>
      <rPr>
        <b/>
        <sz val="10"/>
        <rFont val="Times New Roman"/>
        <family val="1"/>
      </rPr>
      <t>Schedule 49</t>
    </r>
    <r>
      <rPr>
        <sz val="10"/>
        <rFont val="Times New Roman"/>
        <family val="1"/>
      </rPr>
      <t>:  Non-Operational Status Equipment</t>
    </r>
  </si>
  <si>
    <r>
      <rPr>
        <sz val="10"/>
        <rFont val="Times New Roman"/>
        <family val="1"/>
      </rPr>
      <t>Non-Operational Status Equipment</t>
    </r>
  </si>
  <si>
    <r>
      <rPr>
        <sz val="10"/>
        <rFont val="Times New Roman"/>
        <family val="1"/>
      </rPr>
      <t>Activating Non-Operational Status Equipment</t>
    </r>
  </si>
  <si>
    <r>
      <rPr>
        <b/>
        <sz val="10"/>
        <rFont val="Times New Roman"/>
        <family val="1"/>
      </rPr>
      <t>Schedule 50</t>
    </r>
    <r>
      <rPr>
        <sz val="10"/>
        <rFont val="Times New Roman"/>
        <family val="1"/>
      </rPr>
      <t>:  Coffee Roasters</t>
    </r>
  </si>
  <si>
    <r>
      <rPr>
        <sz val="10"/>
        <rFont val="Times New Roman"/>
        <family val="1"/>
      </rPr>
      <t>Each Coffee Roaster</t>
    </r>
  </si>
  <si>
    <r>
      <rPr>
        <b/>
        <sz val="10"/>
        <rFont val="Times New Roman"/>
        <family val="1"/>
      </rPr>
      <t>Schedule 51</t>
    </r>
    <r>
      <rPr>
        <sz val="10"/>
        <rFont val="Times New Roman"/>
        <family val="1"/>
      </rPr>
      <t>:  Industrial Waste Water Treatment</t>
    </r>
  </si>
  <si>
    <t>Each On-site Industrial Waste Water Treatment Processing Line</t>
  </si>
  <si>
    <r>
      <rPr>
        <sz val="10"/>
        <rFont val="Times New Roman"/>
        <family val="1"/>
      </rPr>
      <t>Each On-site Processing Line</t>
    </r>
  </si>
  <si>
    <t>USN Air Station NORIS Public Works Industrial Waste Water Treatment (ID # APCD1986-SITE-02755)
*</t>
  </si>
  <si>
    <r>
      <rPr>
        <sz val="10"/>
        <rFont val="Times New Roman"/>
        <family val="1"/>
      </rPr>
      <t xml:space="preserve">USN Air Station NORIS Public Works (ID # APCD1986-SITE-02755)
</t>
    </r>
    <r>
      <rPr>
        <sz val="10"/>
        <rFont val="Times New Roman"/>
        <family val="1"/>
      </rPr>
      <t>*</t>
    </r>
  </si>
  <si>
    <r>
      <rPr>
        <b/>
        <sz val="10"/>
        <rFont val="Times New Roman"/>
        <family val="1"/>
      </rPr>
      <t>Schedule 52</t>
    </r>
    <r>
      <rPr>
        <sz val="10"/>
        <rFont val="Times New Roman"/>
        <family val="1"/>
      </rPr>
      <t>:  Air Stripping &amp; Soil Remediation Equipment</t>
    </r>
  </si>
  <si>
    <r>
      <rPr>
        <sz val="10"/>
        <rFont val="Times New Roman"/>
        <family val="1"/>
      </rPr>
      <t>Soil Remediation Equipment - On-site (In situ Only)</t>
    </r>
  </si>
  <si>
    <r>
      <rPr>
        <b/>
        <sz val="10"/>
        <rFont val="Times New Roman"/>
        <family val="1"/>
      </rPr>
      <t>Schedule 54</t>
    </r>
    <r>
      <rPr>
        <sz val="10"/>
        <rFont val="Times New Roman"/>
        <family val="1"/>
      </rPr>
      <t>:  Pharmaceutical Manufacturing</t>
    </r>
  </si>
  <si>
    <r>
      <rPr>
        <sz val="10"/>
        <rFont val="Times New Roman"/>
        <family val="1"/>
      </rPr>
      <t>Each Pharmaceutical Manufacturing Process Line</t>
    </r>
  </si>
  <si>
    <r>
      <rPr>
        <b/>
        <sz val="10"/>
        <rFont val="Times New Roman"/>
        <family val="1"/>
      </rPr>
      <t>Schedule 55</t>
    </r>
    <r>
      <rPr>
        <sz val="10"/>
        <rFont val="Times New Roman"/>
        <family val="1"/>
      </rPr>
      <t>:  Hexavalent Chromium Plating and Anodizing Tanks</t>
    </r>
  </si>
  <si>
    <t>Each Decorative Chrome Plating Tank without Add-on Emission Controls</t>
  </si>
  <si>
    <r>
      <rPr>
        <sz val="10"/>
        <rFont val="Times New Roman"/>
        <family val="1"/>
      </rPr>
      <t>Each Decorative Plating Tank without Add-on Emission Controls</t>
    </r>
  </si>
  <si>
    <t>D</t>
  </si>
  <si>
    <t>Each Chromate Conversion Tank</t>
  </si>
  <si>
    <r>
      <rPr>
        <b/>
        <sz val="10"/>
        <rFont val="Times New Roman"/>
        <family val="1"/>
      </rPr>
      <t>Schedule 56</t>
    </r>
    <r>
      <rPr>
        <sz val="10"/>
        <rFont val="Times New Roman"/>
        <family val="1"/>
      </rPr>
      <t>:  Sewage Treatment Facilities</t>
    </r>
  </si>
  <si>
    <r>
      <rPr>
        <sz val="10"/>
        <rFont val="Times New Roman"/>
        <family val="1"/>
      </rPr>
      <t>Each Wastewater Treatment Facility, or Each Water Reclamation Facility</t>
    </r>
  </si>
  <si>
    <r>
      <rPr>
        <sz val="10"/>
        <rFont val="Times New Roman"/>
        <family val="1"/>
      </rPr>
      <t>Each Wastewater Pump Station</t>
    </r>
  </si>
  <si>
    <r>
      <rPr>
        <b/>
        <sz val="10"/>
        <rFont val="Times New Roman"/>
        <family val="1"/>
      </rPr>
      <t>Schedule 58</t>
    </r>
    <r>
      <rPr>
        <sz val="10"/>
        <rFont val="Times New Roman"/>
        <family val="1"/>
      </rPr>
      <t>:  Bakeries</t>
    </r>
  </si>
  <si>
    <r>
      <rPr>
        <sz val="10"/>
        <rFont val="Times New Roman"/>
        <family val="1"/>
      </rPr>
      <t>Bakery Ovens at Facilities with Emission Controls Pursuant to Rule 67.24</t>
    </r>
  </si>
  <si>
    <r>
      <rPr>
        <b/>
        <sz val="10"/>
        <rFont val="Times New Roman"/>
        <family val="1"/>
      </rPr>
      <t>Schedule 59</t>
    </r>
    <r>
      <rPr>
        <sz val="10"/>
        <rFont val="Times New Roman"/>
        <family val="1"/>
      </rPr>
      <t>:  Asbestos Control Equipment</t>
    </r>
  </si>
  <si>
    <t>Each Portable Asbestos Mastic Removal Application Station</t>
  </si>
  <si>
    <r>
      <rPr>
        <sz val="10"/>
        <rFont val="Times New Roman"/>
        <family val="1"/>
      </rPr>
      <t>Portable Asbestos Mastic Removal Application Station</t>
    </r>
  </si>
  <si>
    <t>Miscellaneous Operations</t>
  </si>
  <si>
    <r>
      <rPr>
        <b/>
        <sz val="11"/>
        <rFont val="Times New Roman"/>
        <family val="1"/>
      </rPr>
      <t>TABLE 2 - PROPOSED RULE 40 – SUMMARY OF REVISED SOURCE TESTING FEES</t>
    </r>
  </si>
  <si>
    <r>
      <rPr>
        <sz val="11"/>
        <rFont val="Times New Roman"/>
        <family val="1"/>
      </rPr>
      <t>A</t>
    </r>
  </si>
  <si>
    <t>RESERVED</t>
  </si>
  <si>
    <r>
      <rPr>
        <sz val="11"/>
        <rFont val="Times New Roman"/>
        <family val="1"/>
      </rPr>
      <t>B</t>
    </r>
  </si>
  <si>
    <r>
      <rPr>
        <sz val="11"/>
        <rFont val="Times New Roman"/>
        <family val="1"/>
      </rPr>
      <t>C</t>
    </r>
  </si>
  <si>
    <t>Each Sulfur Oxides Source Test</t>
  </si>
  <si>
    <r>
      <rPr>
        <sz val="11"/>
        <rFont val="Times New Roman"/>
        <family val="1"/>
      </rPr>
      <t>D</t>
    </r>
  </si>
  <si>
    <t>Annual Fee for each Biennial Cycle Test for NOx and CO (1/2 the cost of one test)</t>
  </si>
  <si>
    <r>
      <rPr>
        <sz val="11"/>
        <rFont val="Times New Roman"/>
        <family val="1"/>
      </rPr>
      <t>E</t>
    </r>
  </si>
  <si>
    <t>Each Ethylene Oxide Source Test</t>
  </si>
  <si>
    <r>
      <rPr>
        <sz val="11"/>
        <rFont val="Times New Roman"/>
        <family val="1"/>
      </rPr>
      <t>F</t>
    </r>
  </si>
  <si>
    <t>Each Carbon Monoxide and Nitrogen Oxides Source Test</t>
  </si>
  <si>
    <r>
      <rPr>
        <sz val="11"/>
        <rFont val="Times New Roman"/>
        <family val="1"/>
      </rPr>
      <t>G</t>
    </r>
  </si>
  <si>
    <t>Each Nitrogen Oxides Source Test</t>
  </si>
  <si>
    <r>
      <rPr>
        <sz val="11"/>
        <rFont val="Times New Roman"/>
        <family val="1"/>
      </rPr>
      <t>H</t>
    </r>
  </si>
  <si>
    <t>Each Incinerator Particulate Matter Source Test with Waste Burning Capacity of &gt; 100 lbs Per Hour</t>
  </si>
  <si>
    <r>
      <rPr>
        <sz val="11"/>
        <rFont val="Times New Roman"/>
        <family val="1"/>
      </rPr>
      <t>I</t>
    </r>
  </si>
  <si>
    <t>Each Ammonia Source Test</t>
  </si>
  <si>
    <r>
      <rPr>
        <sz val="11"/>
        <rFont val="Times New Roman"/>
        <family val="1"/>
      </rPr>
      <t>J</t>
    </r>
  </si>
  <si>
    <t>Continuous Emission Monitor System Evaluation</t>
  </si>
  <si>
    <r>
      <rPr>
        <sz val="11"/>
        <rFont val="Times New Roman"/>
        <family val="1"/>
      </rPr>
      <t>K</t>
    </r>
  </si>
  <si>
    <t>Incinerator Particulate Matter Source Test with Waste Burning Capacity of &lt; 100 lbs Per Hour</t>
  </si>
  <si>
    <r>
      <rPr>
        <sz val="11"/>
        <rFont val="Times New Roman"/>
        <family val="1"/>
      </rPr>
      <t>L</t>
    </r>
  </si>
  <si>
    <r>
      <rPr>
        <sz val="11"/>
        <rFont val="Times New Roman"/>
        <family val="1"/>
      </rPr>
      <t>M</t>
    </r>
  </si>
  <si>
    <t>Each Mass Emissions Source Test</t>
  </si>
  <si>
    <r>
      <rPr>
        <sz val="11"/>
        <rFont val="Times New Roman"/>
        <family val="1"/>
      </rPr>
      <t>N</t>
    </r>
  </si>
  <si>
    <r>
      <rPr>
        <sz val="11"/>
        <rFont val="Times New Roman"/>
        <family val="1"/>
      </rPr>
      <t>O</t>
    </r>
  </si>
  <si>
    <t>Each Multiple Metals Source Test</t>
  </si>
  <si>
    <r>
      <rPr>
        <sz val="11"/>
        <rFont val="Times New Roman"/>
        <family val="1"/>
      </rPr>
      <t>P</t>
    </r>
  </si>
  <si>
    <t>Each Chromium Source Test</t>
  </si>
  <si>
    <r>
      <rPr>
        <sz val="11"/>
        <rFont val="Times New Roman"/>
        <family val="1"/>
      </rPr>
      <t>Q</t>
    </r>
  </si>
  <si>
    <t>Each VOC Onsite Analysis</t>
  </si>
  <si>
    <r>
      <rPr>
        <sz val="11"/>
        <rFont val="Times New Roman"/>
        <family val="1"/>
      </rPr>
      <t>R</t>
    </r>
  </si>
  <si>
    <t>Each VOC Offsite Analysis</t>
  </si>
  <si>
    <r>
      <rPr>
        <sz val="11"/>
        <rFont val="Times New Roman"/>
        <family val="1"/>
      </rPr>
      <t>S</t>
    </r>
  </si>
  <si>
    <t>Each Hydrogen Sulfide Source Test</t>
  </si>
  <si>
    <r>
      <rPr>
        <sz val="11"/>
        <rFont val="Times New Roman"/>
        <family val="1"/>
      </rPr>
      <t>T</t>
    </r>
  </si>
  <si>
    <t>Each Acid Gas Source Test</t>
  </si>
  <si>
    <r>
      <rPr>
        <sz val="11"/>
        <rFont val="Times New Roman"/>
        <family val="1"/>
      </rPr>
      <t>U</t>
    </r>
  </si>
  <si>
    <r>
      <rPr>
        <sz val="11"/>
        <rFont val="Times New Roman"/>
        <family val="1"/>
      </rPr>
      <t>V</t>
    </r>
  </si>
  <si>
    <t>Annual Fee for Optional Source Test Pilot Study</t>
  </si>
  <si>
    <t>PM Source Test</t>
  </si>
  <si>
    <t>X</t>
  </si>
  <si>
    <t>PM+Nox+CO Test</t>
  </si>
  <si>
    <t>Y</t>
  </si>
  <si>
    <t>PM+CO+O2 Test</t>
  </si>
  <si>
    <r>
      <rPr>
        <sz val="11"/>
        <rFont val="Times New Roman"/>
        <family val="1"/>
      </rPr>
      <t>Z</t>
    </r>
  </si>
  <si>
    <t>Miscellaneous Source Test  (Special Tests not Listed)</t>
  </si>
  <si>
    <r>
      <rPr>
        <b/>
        <sz val="12"/>
        <rFont val="Times New Roman"/>
        <family val="1"/>
      </rPr>
      <t>TABLE 3 - PROPOSED RULE 40 – SUMMARY OF REVISED SOURCE TEST WITNESS FEES</t>
    </r>
  </si>
  <si>
    <t>Test Witness and Report Review</t>
  </si>
  <si>
    <t>Test Procedure Review</t>
  </si>
  <si>
    <t>Each VOC Bulk Terminal Test Witness</t>
  </si>
  <si>
    <t>Each Ethylene Oxide Test Witness Day</t>
  </si>
  <si>
    <r>
      <rPr>
        <b/>
        <sz val="12"/>
        <rFont val="Times New Roman"/>
        <family val="1"/>
      </rPr>
      <t>TABLE 4 - PROPOSED RULE 40 – SUMMARY OF HOURLY LABOR RATE</t>
    </r>
  </si>
  <si>
    <t>ENG</t>
  </si>
  <si>
    <t>Engineering Services</t>
  </si>
  <si>
    <t>MTS</t>
  </si>
  <si>
    <t>Monitoring Services</t>
  </si>
  <si>
    <t>STS</t>
  </si>
  <si>
    <t>Source Testing Services</t>
  </si>
  <si>
    <t>CS</t>
  </si>
  <si>
    <t>Compliance Services</t>
  </si>
  <si>
    <t>PMIS</t>
  </si>
  <si>
    <t>Planning and Mobile Incentives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</si>
</sst>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0.0"/>
    <numFmt numFmtId="165" formatCode="&quot;$&quot;#,##0.00"/>
    <numFmt numFmtId="166" formatCode="&quot;$&quot;#,##0"/>
    <numFmt numFmtId="167" formatCode="###0;###0"/>
  </numFmts>
  <fonts count="35"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sz val="10"/>
      <name val="MS Sans Serif"/>
      <family val="2"/>
    </font>
    <font>
      <b/>
      <sz val="10"/>
      <name val="Arial"/>
      <family val="2"/>
    </font>
    <font>
      <b/>
      <sz val="14"/>
      <name val="Arial"/>
      <family val="2"/>
    </font>
    <font>
      <b/>
      <sz val="11"/>
      <name val="Calibri"/>
      <family val="2"/>
      <scheme val="minor"/>
    </font>
    <font>
      <b/>
      <sz val="10"/>
      <color rgb="FFFF0000"/>
      <name val="Arial"/>
      <family val="2"/>
    </font>
    <font>
      <b/>
      <u/>
      <sz val="10"/>
      <color rgb="FFFF0000"/>
      <name val="Arial"/>
      <family val="2"/>
    </font>
    <font>
      <sz val="10"/>
      <name val="Arial"/>
      <family val="2"/>
    </font>
    <font>
      <sz val="10"/>
      <color theme="1"/>
      <name val="Arial"/>
      <family val="2"/>
    </font>
    <font>
      <i/>
      <sz val="10"/>
      <name val="Arial"/>
      <family val="2"/>
    </font>
    <font>
      <i/>
      <sz val="11"/>
      <color theme="1"/>
      <name val="Arial"/>
      <family val="2"/>
    </font>
    <font>
      <i/>
      <sz val="8"/>
      <name val="Arial"/>
      <family val="2"/>
    </font>
    <font>
      <b/>
      <sz val="10"/>
      <color theme="1"/>
      <name val="Arial"/>
      <family val="2"/>
    </font>
    <font>
      <sz val="8"/>
      <name val="Arial"/>
      <family val="2"/>
    </font>
    <font>
      <i/>
      <sz val="7"/>
      <name val="Arial"/>
      <family val="2"/>
    </font>
    <font>
      <sz val="11"/>
      <color theme="1"/>
      <name val="Aptos"/>
      <family val="2"/>
    </font>
    <font>
      <sz val="11"/>
      <name val="Calibri"/>
      <family val="2"/>
      <scheme val="minor"/>
    </font>
    <font>
      <u/>
      <sz val="11"/>
      <color theme="10"/>
      <name val="Aptos"/>
      <family val="2"/>
    </font>
    <font>
      <sz val="10"/>
      <color rgb="FF000000"/>
      <name val="Times New Roman"/>
      <family val="1"/>
    </font>
    <font>
      <b/>
      <sz val="12"/>
      <name val="Times New Roman"/>
      <family val="1"/>
    </font>
    <font>
      <sz val="9"/>
      <name val="Times New Roman"/>
      <family val="1"/>
    </font>
    <font>
      <b/>
      <sz val="11"/>
      <name val="Times New Roman"/>
      <family val="1"/>
    </font>
    <font>
      <b/>
      <sz val="14"/>
      <color theme="1"/>
      <name val="Times New Roman"/>
      <family val="1"/>
    </font>
    <font>
      <b/>
      <sz val="16"/>
      <color rgb="FF000000"/>
      <name val="Times New Roman"/>
      <family val="1"/>
    </font>
    <font>
      <b/>
      <sz val="10"/>
      <name val="Times New Roman"/>
      <family val="1"/>
    </font>
    <font>
      <sz val="10"/>
      <name val="Times New Roman"/>
      <family val="1"/>
    </font>
    <font>
      <sz val="10"/>
      <color rgb="FF000000"/>
      <name val="Times New Roman"/>
      <family val="2"/>
    </font>
    <font>
      <b/>
      <sz val="10"/>
      <color rgb="FF000000"/>
      <name val="Times New Roman"/>
      <family val="1"/>
    </font>
    <font>
      <sz val="10"/>
      <color theme="1"/>
      <name val="Times New Roman"/>
      <family val="1"/>
    </font>
    <font>
      <b/>
      <sz val="10"/>
      <color theme="1"/>
      <name val="Times New Roman"/>
      <family val="1"/>
    </font>
    <font>
      <sz val="11"/>
      <color rgb="FF000000"/>
      <name val="Times New Roman"/>
      <family val="2"/>
    </font>
    <font>
      <sz val="11"/>
      <name val="Times New Roman"/>
      <family val="1"/>
    </font>
  </fonts>
  <fills count="11">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
      <patternFill patternType="solid">
        <fgColor rgb="FFD9D9D9"/>
      </patternFill>
    </fill>
    <fill>
      <patternFill patternType="solid">
        <fgColor rgb="FFDADADA"/>
      </patternFill>
    </fill>
    <fill>
      <patternFill patternType="solid">
        <fgColor rgb="FFFFFF00"/>
        <bgColor indexed="64"/>
      </patternFill>
    </fill>
    <fill>
      <patternFill patternType="solid">
        <fgColor rgb="FFFF0000"/>
        <bgColor indexed="64"/>
      </patternFill>
    </fill>
    <fill>
      <patternFill patternType="solid">
        <fgColor theme="3"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auto="1"/>
      </left>
      <right style="thin">
        <color indexed="64"/>
      </right>
      <top style="thin">
        <color auto="1"/>
      </top>
      <bottom style="hair">
        <color auto="1"/>
      </bottom>
      <diagonal/>
    </border>
    <border>
      <left style="hair">
        <color indexed="64"/>
      </left>
      <right style="hair">
        <color indexed="64"/>
      </right>
      <top style="hair">
        <color indexed="64"/>
      </top>
      <bottom style="thin">
        <color indexed="64"/>
      </bottom>
      <diagonal/>
    </border>
    <border>
      <left style="hair">
        <color auto="1"/>
      </left>
      <right style="thin">
        <color indexed="64"/>
      </right>
      <top style="hair">
        <color auto="1"/>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style="thin">
        <color indexed="64"/>
      </left>
      <right style="thin">
        <color indexed="64"/>
      </right>
      <top style="thin">
        <color indexed="64"/>
      </top>
      <bottom/>
      <diagonal/>
    </border>
    <border>
      <left/>
      <right style="hair">
        <color indexed="64"/>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auto="1"/>
      </top>
      <bottom style="thin">
        <color indexed="64"/>
      </bottom>
      <diagonal/>
    </border>
    <border>
      <left style="thin">
        <color indexed="8"/>
      </left>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4" fillId="0" borderId="0"/>
    <xf numFmtId="8" fontId="4" fillId="0" borderId="0" applyFont="0" applyFill="0" applyBorder="0" applyAlignment="0" applyProtection="0"/>
    <xf numFmtId="0" fontId="21" fillId="0" borderId="0"/>
  </cellStyleXfs>
  <cellXfs count="287">
    <xf numFmtId="0" fontId="0" fillId="0" borderId="0" xfId="0"/>
    <xf numFmtId="0" fontId="3" fillId="0" borderId="0" xfId="0" applyFont="1"/>
    <xf numFmtId="0" fontId="5" fillId="0" borderId="0" xfId="3" applyFont="1" applyAlignment="1">
      <alignment horizontal="center"/>
    </xf>
    <xf numFmtId="0" fontId="5" fillId="0" borderId="0" xfId="3" applyFont="1"/>
    <xf numFmtId="0" fontId="6" fillId="0" borderId="0" xfId="3" applyFont="1" applyAlignment="1">
      <alignment horizontal="center"/>
    </xf>
    <xf numFmtId="0" fontId="7" fillId="0" borderId="0" xfId="2" applyNumberFormat="1" applyFont="1" applyAlignment="1">
      <alignment horizontal="center" wrapText="1"/>
    </xf>
    <xf numFmtId="0" fontId="8" fillId="0" borderId="0" xfId="3" applyFont="1" applyAlignment="1">
      <alignment horizontal="center"/>
    </xf>
    <xf numFmtId="0" fontId="10" fillId="0" borderId="0" xfId="3" applyFont="1"/>
    <xf numFmtId="0" fontId="6" fillId="0" borderId="0" xfId="3" applyFont="1" applyAlignment="1">
      <alignment horizontal="center"/>
    </xf>
    <xf numFmtId="3" fontId="11" fillId="0" borderId="0" xfId="3" applyNumberFormat="1" applyFont="1" applyAlignment="1">
      <alignment horizontal="right"/>
    </xf>
    <xf numFmtId="0" fontId="12" fillId="2" borderId="1" xfId="3" applyFont="1" applyFill="1" applyBorder="1" applyAlignment="1" applyProtection="1">
      <alignment horizontal="left" vertical="center"/>
      <protection locked="0"/>
    </xf>
    <xf numFmtId="0" fontId="12" fillId="0" borderId="0" xfId="3" applyFont="1"/>
    <xf numFmtId="37" fontId="10" fillId="2" borderId="2" xfId="3" applyNumberFormat="1" applyFont="1" applyFill="1" applyBorder="1" applyAlignment="1" applyProtection="1">
      <alignment horizontal="left" vertical="center" wrapText="1"/>
      <protection locked="0"/>
    </xf>
    <xf numFmtId="37" fontId="10" fillId="2" borderId="3" xfId="3" applyNumberFormat="1" applyFont="1" applyFill="1" applyBorder="1" applyAlignment="1" applyProtection="1">
      <alignment horizontal="left" vertical="center" wrapText="1"/>
      <protection locked="0"/>
    </xf>
    <xf numFmtId="37" fontId="10" fillId="2" borderId="4" xfId="3" applyNumberFormat="1" applyFont="1" applyFill="1" applyBorder="1" applyAlignment="1" applyProtection="1">
      <alignment horizontal="left" vertical="center" wrapText="1"/>
      <protection locked="0"/>
    </xf>
    <xf numFmtId="0" fontId="12" fillId="0" borderId="0" xfId="3" applyFont="1" applyAlignment="1">
      <alignment horizontal="center"/>
    </xf>
    <xf numFmtId="3" fontId="11" fillId="0" borderId="0" xfId="3" applyNumberFormat="1" applyFont="1" applyAlignment="1">
      <alignment horizontal="left"/>
    </xf>
    <xf numFmtId="37" fontId="10" fillId="2" borderId="1" xfId="3" applyNumberFormat="1" applyFont="1" applyFill="1" applyBorder="1" applyAlignment="1" applyProtection="1">
      <alignment horizontal="left" vertical="center" wrapText="1"/>
      <protection locked="0"/>
    </xf>
    <xf numFmtId="37" fontId="10" fillId="0" borderId="0" xfId="3" applyNumberFormat="1" applyFont="1" applyAlignment="1" applyProtection="1">
      <alignment horizontal="center"/>
      <protection locked="0"/>
    </xf>
    <xf numFmtId="0" fontId="10" fillId="0" borderId="0" xfId="3" applyFont="1" applyAlignment="1">
      <alignment horizontal="right"/>
    </xf>
    <xf numFmtId="0" fontId="12" fillId="2" borderId="1" xfId="3" applyFont="1" applyFill="1" applyBorder="1" applyAlignment="1" applyProtection="1">
      <alignment horizontal="center"/>
      <protection locked="0"/>
    </xf>
    <xf numFmtId="3" fontId="11" fillId="0" borderId="0" xfId="0" applyNumberFormat="1" applyFont="1" applyAlignment="1">
      <alignment horizontal="right"/>
    </xf>
    <xf numFmtId="37" fontId="10" fillId="2" borderId="1" xfId="3" applyNumberFormat="1" applyFont="1" applyFill="1" applyBorder="1" applyAlignment="1" applyProtection="1">
      <alignment horizontal="center"/>
      <protection locked="0"/>
    </xf>
    <xf numFmtId="0" fontId="2" fillId="0" borderId="0" xfId="2" applyBorder="1" applyAlignment="1" applyProtection="1">
      <alignment horizontal="left"/>
      <protection locked="0"/>
    </xf>
    <xf numFmtId="14" fontId="10" fillId="2" borderId="1" xfId="3" applyNumberFormat="1" applyFont="1" applyFill="1" applyBorder="1" applyAlignment="1" applyProtection="1">
      <alignment horizontal="center"/>
      <protection locked="0"/>
    </xf>
    <xf numFmtId="0" fontId="13" fillId="0" borderId="0" xfId="0" applyFont="1"/>
    <xf numFmtId="0" fontId="10" fillId="0" borderId="2" xfId="3" applyFont="1" applyBorder="1" applyAlignment="1" applyProtection="1">
      <alignment horizontal="left" vertical="top" wrapText="1"/>
      <protection locked="0"/>
    </xf>
    <xf numFmtId="0" fontId="10" fillId="0" borderId="3" xfId="3" applyFont="1" applyBorder="1" applyAlignment="1" applyProtection="1">
      <alignment horizontal="left" vertical="top" wrapText="1"/>
      <protection locked="0"/>
    </xf>
    <xf numFmtId="0" fontId="10" fillId="0" borderId="4" xfId="3" applyFont="1" applyBorder="1" applyAlignment="1" applyProtection="1">
      <alignment horizontal="left" vertical="top" wrapText="1"/>
      <protection locked="0"/>
    </xf>
    <xf numFmtId="0" fontId="3" fillId="0" borderId="0" xfId="0" applyFont="1" applyAlignment="1">
      <alignment horizontal="left"/>
    </xf>
    <xf numFmtId="0" fontId="10" fillId="0" borderId="0" xfId="3" applyFont="1" applyAlignment="1">
      <alignment horizontal="center"/>
    </xf>
    <xf numFmtId="0" fontId="10" fillId="0" borderId="3" xfId="3" applyFont="1" applyBorder="1" applyAlignment="1">
      <alignment horizontal="center"/>
    </xf>
    <xf numFmtId="37" fontId="10" fillId="0" borderId="3" xfId="3" applyNumberFormat="1" applyFont="1" applyBorder="1" applyProtection="1">
      <protection locked="0"/>
    </xf>
    <xf numFmtId="0" fontId="10" fillId="0" borderId="6" xfId="3" applyFont="1" applyBorder="1"/>
    <xf numFmtId="0" fontId="10" fillId="0" borderId="6" xfId="3" applyFont="1" applyBorder="1" applyAlignment="1">
      <alignment horizontal="center"/>
    </xf>
    <xf numFmtId="37" fontId="10" fillId="0" borderId="0" xfId="3" applyNumberFormat="1" applyFont="1" applyProtection="1">
      <protection locked="0"/>
    </xf>
    <xf numFmtId="0" fontId="11" fillId="0" borderId="0" xfId="0" applyFont="1" applyAlignment="1">
      <alignment horizontal="right"/>
    </xf>
    <xf numFmtId="0" fontId="10" fillId="2" borderId="1" xfId="3" applyFont="1" applyFill="1" applyBorder="1" applyAlignment="1" applyProtection="1">
      <alignment horizontal="center"/>
      <protection locked="0"/>
    </xf>
    <xf numFmtId="0" fontId="10" fillId="0" borderId="0" xfId="3" applyFont="1" applyProtection="1">
      <protection locked="0"/>
    </xf>
    <xf numFmtId="0" fontId="10" fillId="0" borderId="0" xfId="3" applyFont="1" applyAlignment="1" applyProtection="1">
      <alignment horizontal="right"/>
      <protection locked="0"/>
    </xf>
    <xf numFmtId="0" fontId="12" fillId="0" borderId="0" xfId="3" applyFont="1" applyProtection="1">
      <protection locked="0"/>
    </xf>
    <xf numFmtId="0" fontId="12" fillId="0" borderId="0" xfId="3" applyFont="1" applyAlignment="1" applyProtection="1">
      <alignment horizontal="right"/>
      <protection locked="0"/>
    </xf>
    <xf numFmtId="0" fontId="10" fillId="0" borderId="0" xfId="3" applyFont="1" applyAlignment="1" applyProtection="1">
      <alignment horizontal="left"/>
      <protection locked="0"/>
    </xf>
    <xf numFmtId="0" fontId="10" fillId="0" borderId="9" xfId="3" applyFont="1" applyBorder="1"/>
    <xf numFmtId="3" fontId="11" fillId="0" borderId="9" xfId="3" applyNumberFormat="1" applyFont="1" applyBorder="1" applyAlignment="1">
      <alignment horizontal="right"/>
    </xf>
    <xf numFmtId="0" fontId="10" fillId="3" borderId="5" xfId="3" applyFont="1" applyFill="1" applyBorder="1"/>
    <xf numFmtId="0" fontId="10" fillId="3" borderId="6" xfId="3" applyFont="1" applyFill="1" applyBorder="1"/>
    <xf numFmtId="3" fontId="11" fillId="3" borderId="6" xfId="3" applyNumberFormat="1" applyFont="1" applyFill="1" applyBorder="1" applyAlignment="1">
      <alignment horizontal="right"/>
    </xf>
    <xf numFmtId="0" fontId="10" fillId="3" borderId="7" xfId="3" applyFont="1" applyFill="1" applyBorder="1"/>
    <xf numFmtId="0" fontId="3" fillId="3" borderId="11" xfId="0" applyFont="1" applyFill="1" applyBorder="1"/>
    <xf numFmtId="0" fontId="5" fillId="3" borderId="0" xfId="3" applyFont="1" applyFill="1"/>
    <xf numFmtId="0" fontId="3" fillId="3" borderId="0" xfId="0" applyFont="1" applyFill="1"/>
    <xf numFmtId="0" fontId="11" fillId="3" borderId="0" xfId="0" applyFont="1" applyFill="1"/>
    <xf numFmtId="0" fontId="10" fillId="4" borderId="1" xfId="3" applyFont="1" applyFill="1" applyBorder="1" applyAlignment="1" applyProtection="1">
      <alignment horizontal="center"/>
      <protection locked="0"/>
    </xf>
    <xf numFmtId="0" fontId="10" fillId="3" borderId="0" xfId="3" applyFont="1" applyFill="1"/>
    <xf numFmtId="0" fontId="11" fillId="3" borderId="0" xfId="0" applyFont="1" applyFill="1" applyAlignment="1">
      <alignment horizontal="right"/>
    </xf>
    <xf numFmtId="0" fontId="10" fillId="3" borderId="12" xfId="3" applyFont="1" applyFill="1" applyBorder="1"/>
    <xf numFmtId="0" fontId="3" fillId="3" borderId="8" xfId="0" applyFont="1" applyFill="1" applyBorder="1"/>
    <xf numFmtId="0" fontId="5" fillId="3" borderId="9" xfId="3" applyFont="1" applyFill="1" applyBorder="1"/>
    <xf numFmtId="0" fontId="3" fillId="3" borderId="9" xfId="0" applyFont="1" applyFill="1" applyBorder="1"/>
    <xf numFmtId="0" fontId="11" fillId="3" borderId="9" xfId="0" applyFont="1" applyFill="1" applyBorder="1"/>
    <xf numFmtId="0" fontId="10" fillId="3" borderId="9" xfId="3" applyFont="1" applyFill="1" applyBorder="1" applyAlignment="1">
      <alignment horizontal="center"/>
    </xf>
    <xf numFmtId="0" fontId="10" fillId="3" borderId="9" xfId="3" applyFont="1" applyFill="1" applyBorder="1"/>
    <xf numFmtId="0" fontId="11" fillId="3" borderId="9" xfId="0" applyFont="1" applyFill="1" applyBorder="1" applyAlignment="1">
      <alignment horizontal="right"/>
    </xf>
    <xf numFmtId="0" fontId="10" fillId="3" borderId="10" xfId="3" applyFont="1" applyFill="1" applyBorder="1"/>
    <xf numFmtId="0" fontId="10" fillId="0" borderId="13" xfId="3" applyFont="1" applyBorder="1" applyAlignment="1">
      <alignment horizontal="center"/>
    </xf>
    <xf numFmtId="0" fontId="10" fillId="0" borderId="14" xfId="3" applyFont="1" applyBorder="1" applyAlignment="1">
      <alignment horizontal="center"/>
    </xf>
    <xf numFmtId="0" fontId="10" fillId="0" borderId="15" xfId="3" applyFont="1" applyBorder="1" applyAlignment="1">
      <alignment horizontal="center"/>
    </xf>
    <xf numFmtId="0" fontId="10" fillId="0" borderId="14" xfId="3" applyFont="1" applyBorder="1" applyAlignment="1">
      <alignment horizontal="center"/>
    </xf>
    <xf numFmtId="3" fontId="11" fillId="0" borderId="16" xfId="3" applyNumberFormat="1" applyFont="1" applyBorder="1" applyAlignment="1">
      <alignment horizontal="center"/>
    </xf>
    <xf numFmtId="37" fontId="10" fillId="0" borderId="16" xfId="3" applyNumberFormat="1" applyFont="1" applyBorder="1" applyAlignment="1">
      <alignment horizontal="center"/>
    </xf>
    <xf numFmtId="0" fontId="10" fillId="0" borderId="17" xfId="3" applyFont="1" applyBorder="1" applyAlignment="1">
      <alignment horizontal="center"/>
    </xf>
    <xf numFmtId="0" fontId="10" fillId="0" borderId="18" xfId="3" applyFont="1" applyBorder="1" applyAlignment="1">
      <alignment horizontal="center"/>
    </xf>
    <xf numFmtId="0" fontId="10" fillId="0" borderId="19" xfId="3" applyFont="1" applyBorder="1" applyAlignment="1">
      <alignment horizontal="center"/>
    </xf>
    <xf numFmtId="0" fontId="10" fillId="0" borderId="18" xfId="3" applyFont="1" applyBorder="1" applyAlignment="1">
      <alignment horizontal="center"/>
    </xf>
    <xf numFmtId="3" fontId="11" fillId="0" borderId="18" xfId="3" applyNumberFormat="1" applyFont="1" applyBorder="1" applyAlignment="1">
      <alignment horizontal="center"/>
    </xf>
    <xf numFmtId="37" fontId="10" fillId="0" borderId="20" xfId="3" applyNumberFormat="1" applyFont="1" applyBorder="1" applyAlignment="1">
      <alignment horizontal="center"/>
    </xf>
    <xf numFmtId="37" fontId="10" fillId="0" borderId="0" xfId="3" applyNumberFormat="1" applyFont="1" applyAlignment="1">
      <alignment horizontal="center"/>
    </xf>
    <xf numFmtId="0" fontId="5" fillId="0" borderId="9" xfId="3" applyFont="1" applyBorder="1"/>
    <xf numFmtId="37" fontId="10" fillId="0" borderId="9" xfId="3" applyNumberFormat="1" applyFont="1" applyBorder="1"/>
    <xf numFmtId="37" fontId="10" fillId="0" borderId="0" xfId="3" applyNumberFormat="1" applyFont="1"/>
    <xf numFmtId="0" fontId="10" fillId="0" borderId="5" xfId="3" applyFont="1" applyBorder="1" applyAlignment="1">
      <alignment horizontal="left" vertical="top"/>
    </xf>
    <xf numFmtId="0" fontId="10" fillId="0" borderId="6" xfId="3" applyFont="1" applyBorder="1" applyAlignment="1">
      <alignment horizontal="left" vertical="top"/>
    </xf>
    <xf numFmtId="0" fontId="10" fillId="0" borderId="7" xfId="3" applyFont="1" applyBorder="1" applyAlignment="1">
      <alignment horizontal="left" vertical="top"/>
    </xf>
    <xf numFmtId="0" fontId="10" fillId="0" borderId="2" xfId="3" applyFont="1" applyBorder="1" applyAlignment="1">
      <alignment horizontal="left"/>
    </xf>
    <xf numFmtId="0" fontId="10" fillId="0" borderId="3" xfId="3" applyFont="1" applyBorder="1" applyAlignment="1">
      <alignment horizontal="left"/>
    </xf>
    <xf numFmtId="0" fontId="10" fillId="0" borderId="21" xfId="3" applyFont="1" applyBorder="1" applyAlignment="1">
      <alignment horizontal="left"/>
    </xf>
    <xf numFmtId="164" fontId="10" fillId="0" borderId="22" xfId="3" applyNumberFormat="1" applyFont="1" applyBorder="1" applyAlignment="1">
      <alignment horizontal="center"/>
    </xf>
    <xf numFmtId="165" fontId="11" fillId="0" borderId="22" xfId="4" applyNumberFormat="1" applyFont="1" applyBorder="1" applyAlignment="1" applyProtection="1">
      <alignment horizontal="right"/>
    </xf>
    <xf numFmtId="7" fontId="10" fillId="0" borderId="23" xfId="4" applyNumberFormat="1" applyFont="1" applyBorder="1" applyProtection="1"/>
    <xf numFmtId="5" fontId="10" fillId="0" borderId="1" xfId="4" applyNumberFormat="1" applyFont="1" applyBorder="1" applyProtection="1"/>
    <xf numFmtId="0" fontId="10" fillId="0" borderId="8" xfId="3" applyFont="1" applyBorder="1" applyAlignment="1">
      <alignment horizontal="left" vertical="top"/>
    </xf>
    <xf numFmtId="0" fontId="10" fillId="0" borderId="9" xfId="3" applyFont="1" applyBorder="1" applyAlignment="1">
      <alignment horizontal="left" vertical="top"/>
    </xf>
    <xf numFmtId="0" fontId="10" fillId="0" borderId="10" xfId="3" applyFont="1" applyBorder="1" applyAlignment="1">
      <alignment horizontal="left" vertical="top"/>
    </xf>
    <xf numFmtId="164" fontId="10" fillId="0" borderId="24" xfId="3" applyNumberFormat="1" applyFont="1" applyBorder="1" applyAlignment="1">
      <alignment horizontal="center"/>
    </xf>
    <xf numFmtId="165" fontId="11" fillId="0" borderId="24" xfId="4" applyNumberFormat="1" applyFont="1" applyBorder="1" applyAlignment="1" applyProtection="1">
      <alignment horizontal="right"/>
    </xf>
    <xf numFmtId="7" fontId="10" fillId="0" borderId="25" xfId="4" applyNumberFormat="1" applyFont="1" applyBorder="1" applyProtection="1"/>
    <xf numFmtId="0" fontId="10" fillId="0" borderId="0" xfId="3" applyFont="1" applyAlignment="1">
      <alignment horizontal="left"/>
    </xf>
    <xf numFmtId="164" fontId="10" fillId="0" borderId="0" xfId="3" applyNumberFormat="1" applyFont="1" applyAlignment="1">
      <alignment horizontal="center"/>
    </xf>
    <xf numFmtId="166" fontId="11" fillId="0" borderId="0" xfId="4" applyNumberFormat="1" applyFont="1" applyBorder="1" applyAlignment="1" applyProtection="1">
      <alignment horizontal="right"/>
    </xf>
    <xf numFmtId="5" fontId="10" fillId="0" borderId="0" xfId="4" applyNumberFormat="1" applyFont="1" applyBorder="1" applyProtection="1"/>
    <xf numFmtId="166" fontId="11" fillId="0" borderId="0" xfId="4" applyNumberFormat="1" applyFont="1" applyAlignment="1" applyProtection="1">
      <alignment horizontal="right"/>
    </xf>
    <xf numFmtId="5" fontId="10" fillId="0" borderId="0" xfId="4" applyNumberFormat="1" applyFont="1" applyProtection="1"/>
    <xf numFmtId="0" fontId="10" fillId="0" borderId="26" xfId="3" applyFont="1" applyBorder="1" applyAlignment="1">
      <alignment horizontal="left"/>
    </xf>
    <xf numFmtId="0" fontId="10" fillId="0" borderId="27" xfId="3" applyFont="1" applyBorder="1" applyAlignment="1">
      <alignment horizontal="left"/>
    </xf>
    <xf numFmtId="0" fontId="10" fillId="0" borderId="28" xfId="3" applyFont="1" applyBorder="1" applyAlignment="1">
      <alignment horizontal="left"/>
    </xf>
    <xf numFmtId="165" fontId="11" fillId="5" borderId="22" xfId="4" applyNumberFormat="1" applyFont="1" applyFill="1" applyBorder="1" applyAlignment="1" applyProtection="1">
      <alignment horizontal="right"/>
    </xf>
    <xf numFmtId="165" fontId="10" fillId="0" borderId="23" xfId="4" applyNumberFormat="1" applyFont="1" applyBorder="1" applyProtection="1"/>
    <xf numFmtId="0" fontId="10" fillId="0" borderId="29" xfId="3" applyFont="1" applyBorder="1" applyAlignment="1">
      <alignment horizontal="left"/>
    </xf>
    <xf numFmtId="0" fontId="10" fillId="0" borderId="30" xfId="3" applyFont="1" applyBorder="1" applyAlignment="1">
      <alignment horizontal="left"/>
    </xf>
    <xf numFmtId="0" fontId="10" fillId="0" borderId="31" xfId="3" applyFont="1" applyBorder="1" applyAlignment="1">
      <alignment horizontal="left"/>
    </xf>
    <xf numFmtId="165" fontId="11" fillId="5" borderId="24" xfId="4" applyNumberFormat="1" applyFont="1" applyFill="1" applyBorder="1" applyAlignment="1" applyProtection="1">
      <alignment horizontal="right"/>
    </xf>
    <xf numFmtId="165" fontId="10" fillId="0" borderId="25" xfId="4" applyNumberFormat="1" applyFont="1" applyBorder="1" applyProtection="1"/>
    <xf numFmtId="5" fontId="10" fillId="0" borderId="3" xfId="4" applyNumberFormat="1" applyFont="1" applyBorder="1" applyProtection="1"/>
    <xf numFmtId="0" fontId="10" fillId="0" borderId="5" xfId="3" applyFont="1" applyBorder="1" applyAlignment="1">
      <alignment horizontal="left" wrapText="1"/>
    </xf>
    <xf numFmtId="0" fontId="10" fillId="0" borderId="6" xfId="3" applyFont="1" applyBorder="1" applyAlignment="1">
      <alignment horizontal="left" wrapText="1"/>
    </xf>
    <xf numFmtId="0" fontId="10" fillId="0" borderId="7" xfId="3" applyFont="1" applyBorder="1" applyAlignment="1">
      <alignment horizontal="left" wrapText="1"/>
    </xf>
    <xf numFmtId="0" fontId="10" fillId="0" borderId="32" xfId="3" applyFont="1" applyBorder="1" applyAlignment="1">
      <alignment horizontal="left" wrapText="1"/>
    </xf>
    <xf numFmtId="164" fontId="10" fillId="0" borderId="22" xfId="3" applyNumberFormat="1" applyFont="1" applyBorder="1" applyAlignment="1">
      <alignment horizontal="center"/>
    </xf>
    <xf numFmtId="165" fontId="11" fillId="0" borderId="22" xfId="4" applyNumberFormat="1" applyFont="1" applyBorder="1" applyAlignment="1" applyProtection="1">
      <alignment horizontal="center"/>
    </xf>
    <xf numFmtId="5" fontId="10" fillId="0" borderId="23" xfId="4" applyNumberFormat="1" applyFont="1" applyBorder="1" applyAlignment="1" applyProtection="1">
      <alignment horizontal="right"/>
    </xf>
    <xf numFmtId="5" fontId="10" fillId="0" borderId="33" xfId="4" applyNumberFormat="1" applyFont="1" applyBorder="1" applyAlignment="1" applyProtection="1">
      <alignment horizontal="left"/>
    </xf>
    <xf numFmtId="0" fontId="10" fillId="0" borderId="8" xfId="3" applyFont="1" applyBorder="1" applyAlignment="1">
      <alignment horizontal="left" wrapText="1"/>
    </xf>
    <xf numFmtId="0" fontId="10" fillId="0" borderId="9" xfId="3" applyFont="1" applyBorder="1" applyAlignment="1">
      <alignment horizontal="left" wrapText="1"/>
    </xf>
    <xf numFmtId="0" fontId="10" fillId="0" borderId="10" xfId="3" applyFont="1" applyBorder="1" applyAlignment="1">
      <alignment horizontal="left" wrapText="1"/>
    </xf>
    <xf numFmtId="0" fontId="10" fillId="0" borderId="34" xfId="3" applyFont="1" applyBorder="1" applyAlignment="1">
      <alignment horizontal="left" wrapText="1"/>
    </xf>
    <xf numFmtId="164" fontId="10" fillId="0" borderId="24" xfId="3" applyNumberFormat="1" applyFont="1" applyBorder="1" applyAlignment="1">
      <alignment horizontal="center"/>
    </xf>
    <xf numFmtId="165" fontId="11" fillId="0" borderId="24" xfId="4" applyNumberFormat="1" applyFont="1" applyBorder="1" applyAlignment="1" applyProtection="1">
      <alignment horizontal="center"/>
    </xf>
    <xf numFmtId="5" fontId="10" fillId="0" borderId="25" xfId="4" applyNumberFormat="1" applyFont="1" applyBorder="1" applyAlignment="1" applyProtection="1">
      <alignment horizontal="right"/>
    </xf>
    <xf numFmtId="5" fontId="10" fillId="0" borderId="35" xfId="4" applyNumberFormat="1" applyFont="1" applyBorder="1" applyAlignment="1" applyProtection="1">
      <alignment horizontal="left"/>
    </xf>
    <xf numFmtId="0" fontId="10" fillId="0" borderId="4" xfId="3" applyFont="1" applyBorder="1" applyAlignment="1">
      <alignment horizontal="left"/>
    </xf>
    <xf numFmtId="164" fontId="10" fillId="0" borderId="36" xfId="3" applyNumberFormat="1" applyFont="1" applyBorder="1" applyAlignment="1">
      <alignment horizontal="center"/>
    </xf>
    <xf numFmtId="165" fontId="11" fillId="5" borderId="36" xfId="4" applyNumberFormat="1" applyFont="1" applyFill="1" applyBorder="1" applyAlignment="1" applyProtection="1">
      <alignment horizontal="right"/>
    </xf>
    <xf numFmtId="7" fontId="10" fillId="0" borderId="37" xfId="4" applyNumberFormat="1" applyFont="1" applyBorder="1" applyProtection="1"/>
    <xf numFmtId="165" fontId="11" fillId="0" borderId="0" xfId="4" applyNumberFormat="1" applyFont="1" applyBorder="1" applyAlignment="1" applyProtection="1">
      <alignment horizontal="right"/>
    </xf>
    <xf numFmtId="7" fontId="10" fillId="0" borderId="0" xfId="4" applyNumberFormat="1" applyFont="1" applyBorder="1" applyProtection="1"/>
    <xf numFmtId="3" fontId="11" fillId="0" borderId="0" xfId="4" applyNumberFormat="1" applyFont="1" applyAlignment="1" applyProtection="1">
      <alignment horizontal="right"/>
    </xf>
    <xf numFmtId="166" fontId="10" fillId="0" borderId="22" xfId="3" applyNumberFormat="1" applyFont="1" applyBorder="1"/>
    <xf numFmtId="7" fontId="10" fillId="0" borderId="23" xfId="3" applyNumberFormat="1" applyFont="1" applyBorder="1"/>
    <xf numFmtId="5" fontId="10" fillId="0" borderId="1" xfId="3" applyNumberFormat="1" applyFont="1" applyBorder="1"/>
    <xf numFmtId="0" fontId="10" fillId="0" borderId="38" xfId="3" applyFont="1" applyBorder="1" applyAlignment="1">
      <alignment horizontal="left"/>
    </xf>
    <xf numFmtId="164" fontId="10" fillId="0" borderId="39" xfId="3" applyNumberFormat="1" applyFont="1" applyBorder="1" applyAlignment="1">
      <alignment horizontal="center"/>
    </xf>
    <xf numFmtId="166" fontId="10" fillId="0" borderId="39" xfId="3" applyNumberFormat="1" applyFont="1" applyBorder="1" applyAlignment="1">
      <alignment horizontal="right"/>
    </xf>
    <xf numFmtId="7" fontId="10" fillId="0" borderId="40" xfId="4" applyNumberFormat="1" applyFont="1" applyBorder="1" applyProtection="1"/>
    <xf numFmtId="166" fontId="11" fillId="0" borderId="39" xfId="4" applyNumberFormat="1" applyFont="1" applyBorder="1" applyAlignment="1" applyProtection="1">
      <alignment horizontal="right"/>
    </xf>
    <xf numFmtId="7" fontId="10" fillId="0" borderId="40" xfId="3" applyNumberFormat="1" applyFont="1" applyBorder="1"/>
    <xf numFmtId="166" fontId="11" fillId="0" borderId="24" xfId="4" applyNumberFormat="1" applyFont="1" applyBorder="1" applyAlignment="1" applyProtection="1">
      <alignment horizontal="right"/>
    </xf>
    <xf numFmtId="7" fontId="10" fillId="0" borderId="25" xfId="3" applyNumberFormat="1" applyFont="1" applyBorder="1"/>
    <xf numFmtId="3" fontId="11" fillId="0" borderId="0" xfId="4" applyNumberFormat="1" applyFont="1" applyBorder="1" applyAlignment="1" applyProtection="1">
      <alignment horizontal="right"/>
      <protection locked="0"/>
    </xf>
    <xf numFmtId="5" fontId="10" fillId="0" borderId="0" xfId="4" applyNumberFormat="1" applyFont="1" applyBorder="1" applyProtection="1">
      <protection locked="0"/>
    </xf>
    <xf numFmtId="0" fontId="14" fillId="0" borderId="0" xfId="3" applyFont="1" applyAlignment="1">
      <alignment vertical="top" wrapText="1"/>
    </xf>
    <xf numFmtId="3" fontId="15" fillId="0" borderId="0" xfId="4" applyNumberFormat="1" applyFont="1" applyAlignment="1">
      <alignment horizontal="right"/>
    </xf>
    <xf numFmtId="7" fontId="10" fillId="0" borderId="41" xfId="4" applyNumberFormat="1" applyFont="1" applyBorder="1" applyAlignment="1" applyProtection="1">
      <alignment horizontal="center" vertical="top"/>
    </xf>
    <xf numFmtId="5" fontId="10" fillId="0" borderId="0" xfId="4" applyNumberFormat="1" applyFont="1" applyBorder="1" applyAlignment="1">
      <alignment horizontal="center" vertical="top"/>
    </xf>
    <xf numFmtId="3" fontId="11" fillId="0" borderId="0" xfId="4" applyNumberFormat="1" applyFont="1" applyBorder="1" applyAlignment="1">
      <alignment horizontal="right"/>
    </xf>
    <xf numFmtId="7" fontId="10" fillId="0" borderId="0" xfId="4" applyNumberFormat="1" applyFont="1" applyBorder="1" applyAlignment="1" applyProtection="1">
      <alignment horizontal="center" vertical="top"/>
    </xf>
    <xf numFmtId="5" fontId="16" fillId="0" borderId="0" xfId="4" applyNumberFormat="1" applyFont="1" applyBorder="1" applyAlignment="1">
      <alignment horizontal="center" vertical="top" wrapText="1"/>
    </xf>
    <xf numFmtId="0" fontId="14" fillId="0" borderId="0" xfId="3" applyFont="1" applyProtection="1">
      <protection locked="0"/>
    </xf>
    <xf numFmtId="5" fontId="14" fillId="0" borderId="0" xfId="4" applyNumberFormat="1" applyFont="1" applyBorder="1" applyProtection="1">
      <protection locked="0"/>
    </xf>
    <xf numFmtId="0" fontId="14" fillId="0" borderId="0" xfId="3" applyFont="1"/>
    <xf numFmtId="5" fontId="14" fillId="0" borderId="0" xfId="4" applyNumberFormat="1" applyFont="1" applyBorder="1"/>
    <xf numFmtId="0" fontId="17" fillId="0" borderId="0" xfId="3" applyFont="1" applyAlignment="1">
      <alignment horizontal="left"/>
    </xf>
    <xf numFmtId="0" fontId="17" fillId="0" borderId="0" xfId="3" applyFont="1"/>
    <xf numFmtId="0" fontId="17" fillId="0" borderId="0" xfId="3" applyFont="1" applyAlignment="1" applyProtection="1">
      <alignment horizontal="left"/>
      <protection locked="0"/>
    </xf>
    <xf numFmtId="0" fontId="18" fillId="0" borderId="0" xfId="0" applyFont="1"/>
    <xf numFmtId="0" fontId="18" fillId="0" borderId="0" xfId="0" applyFont="1" applyAlignment="1">
      <alignment vertical="center"/>
    </xf>
    <xf numFmtId="0" fontId="20" fillId="0" borderId="0" xfId="2" applyFont="1"/>
    <xf numFmtId="0" fontId="2" fillId="0" borderId="0" xfId="2"/>
    <xf numFmtId="0" fontId="22" fillId="0" borderId="42" xfId="5" applyFont="1" applyBorder="1" applyAlignment="1">
      <alignment vertical="top"/>
    </xf>
    <xf numFmtId="0" fontId="22" fillId="0" borderId="43" xfId="5" applyFont="1" applyBorder="1" applyAlignment="1">
      <alignment vertical="top" wrapText="1"/>
    </xf>
    <xf numFmtId="0" fontId="23" fillId="0" borderId="43" xfId="5" applyFont="1" applyBorder="1" applyAlignment="1">
      <alignment vertical="top" wrapText="1"/>
    </xf>
    <xf numFmtId="1" fontId="23" fillId="0" borderId="0" xfId="5" applyNumberFormat="1" applyFont="1" applyAlignment="1">
      <alignment vertical="top" wrapText="1"/>
    </xf>
    <xf numFmtId="0" fontId="21" fillId="0" borderId="0" xfId="5" applyAlignment="1">
      <alignment horizontal="left" vertical="top"/>
    </xf>
    <xf numFmtId="0" fontId="24" fillId="0" borderId="44" xfId="5" applyFont="1" applyBorder="1"/>
    <xf numFmtId="0" fontId="24" fillId="0" borderId="45" xfId="5" applyFont="1" applyBorder="1" applyAlignment="1">
      <alignment wrapText="1"/>
    </xf>
    <xf numFmtId="0" fontId="24" fillId="0" borderId="46" xfId="5" applyFont="1" applyBorder="1" applyAlignment="1">
      <alignment wrapText="1"/>
    </xf>
    <xf numFmtId="0" fontId="24" fillId="0" borderId="44" xfId="5" applyFont="1" applyBorder="1" applyAlignment="1">
      <alignment wrapText="1"/>
    </xf>
    <xf numFmtId="0" fontId="24" fillId="0" borderId="43" xfId="5" applyFont="1" applyBorder="1" applyAlignment="1">
      <alignment vertical="top" wrapText="1"/>
    </xf>
    <xf numFmtId="2" fontId="24" fillId="0" borderId="0" xfId="5" applyNumberFormat="1" applyFont="1" applyAlignment="1">
      <alignment horizontal="center" vertical="top" wrapText="1"/>
    </xf>
    <xf numFmtId="2" fontId="24" fillId="0" borderId="0" xfId="5" applyNumberFormat="1" applyFont="1" applyAlignment="1">
      <alignment horizontal="center" vertical="top" wrapText="1"/>
    </xf>
    <xf numFmtId="0" fontId="21" fillId="0" borderId="0" xfId="5" applyAlignment="1">
      <alignment horizontal="left" vertical="top" wrapText="1"/>
    </xf>
    <xf numFmtId="0" fontId="24" fillId="0" borderId="47" xfId="5" applyFont="1" applyBorder="1" applyAlignment="1">
      <alignment wrapText="1"/>
    </xf>
    <xf numFmtId="0" fontId="24" fillId="0" borderId="48" xfId="5" applyFont="1" applyBorder="1" applyAlignment="1">
      <alignment wrapText="1"/>
    </xf>
    <xf numFmtId="0" fontId="24" fillId="0" borderId="49" xfId="5" applyFont="1" applyBorder="1" applyAlignment="1">
      <alignment wrapText="1"/>
    </xf>
    <xf numFmtId="0" fontId="25" fillId="0" borderId="42" xfId="5" applyFont="1" applyBorder="1" applyAlignment="1">
      <alignment vertical="top" wrapText="1"/>
    </xf>
    <xf numFmtId="0" fontId="25" fillId="0" borderId="50" xfId="5" applyFont="1" applyBorder="1" applyAlignment="1">
      <alignment horizontal="center" vertical="top" wrapText="1"/>
    </xf>
    <xf numFmtId="2" fontId="25" fillId="0" borderId="0" xfId="5" applyNumberFormat="1" applyFont="1" applyAlignment="1">
      <alignment horizontal="center" vertical="top" wrapText="1"/>
    </xf>
    <xf numFmtId="2" fontId="25" fillId="0" borderId="0" xfId="5" applyNumberFormat="1" applyFont="1" applyAlignment="1">
      <alignment horizontal="center" vertical="top" wrapText="1"/>
    </xf>
    <xf numFmtId="0" fontId="25" fillId="0" borderId="0" xfId="5" applyFont="1" applyAlignment="1">
      <alignment horizontal="left" vertical="top" wrapText="1"/>
    </xf>
    <xf numFmtId="0" fontId="26" fillId="0" borderId="2" xfId="5" applyFont="1" applyBorder="1" applyAlignment="1">
      <alignment horizontal="center" vertical="top" wrapText="1"/>
    </xf>
    <xf numFmtId="0" fontId="26" fillId="0" borderId="4" xfId="5" applyFont="1" applyBorder="1" applyAlignment="1">
      <alignment horizontal="center" vertical="top" wrapText="1"/>
    </xf>
    <xf numFmtId="0" fontId="21" fillId="6" borderId="42" xfId="5" applyFill="1" applyBorder="1" applyAlignment="1">
      <alignment vertical="top" wrapText="1"/>
    </xf>
    <xf numFmtId="0" fontId="21" fillId="6" borderId="43" xfId="5" applyFill="1" applyBorder="1" applyAlignment="1">
      <alignment vertical="top" wrapText="1"/>
    </xf>
    <xf numFmtId="0" fontId="21" fillId="6" borderId="50" xfId="5" applyFill="1" applyBorder="1" applyAlignment="1">
      <alignment horizontal="left" vertical="top" wrapText="1"/>
    </xf>
    <xf numFmtId="2" fontId="21" fillId="6" borderId="0" xfId="5" applyNumberFormat="1" applyFill="1" applyAlignment="1">
      <alignment horizontal="left" vertical="top" wrapText="1"/>
    </xf>
    <xf numFmtId="0" fontId="21" fillId="0" borderId="1" xfId="5" applyBorder="1" applyAlignment="1">
      <alignment horizontal="left" vertical="top"/>
    </xf>
    <xf numFmtId="165" fontId="21" fillId="0" borderId="1" xfId="5" applyNumberFormat="1" applyBorder="1" applyAlignment="1">
      <alignment horizontal="right" vertical="top"/>
    </xf>
    <xf numFmtId="167" fontId="29" fillId="0" borderId="42" xfId="5" applyNumberFormat="1" applyFont="1" applyBorder="1" applyAlignment="1">
      <alignment horizontal="left" vertical="top" wrapText="1"/>
    </xf>
    <xf numFmtId="0" fontId="28" fillId="0" borderId="51" xfId="5" applyFont="1" applyBorder="1" applyAlignment="1">
      <alignment horizontal="left" vertical="top" wrapText="1"/>
    </xf>
    <xf numFmtId="0" fontId="28" fillId="0" borderId="43" xfId="5" applyFont="1" applyBorder="1" applyAlignment="1">
      <alignment horizontal="left" vertical="top" wrapText="1"/>
    </xf>
    <xf numFmtId="0" fontId="28" fillId="0" borderId="42" xfId="5" applyFont="1" applyBorder="1" applyAlignment="1">
      <alignment vertical="top" wrapText="1"/>
    </xf>
    <xf numFmtId="0" fontId="27" fillId="0" borderId="42" xfId="5" applyFont="1" applyBorder="1" applyAlignment="1">
      <alignment horizontal="left" vertical="center" wrapText="1"/>
    </xf>
    <xf numFmtId="6" fontId="27" fillId="0" borderId="50" xfId="5" applyNumberFormat="1" applyFont="1" applyBorder="1" applyAlignment="1">
      <alignment horizontal="right" vertical="top" wrapText="1"/>
    </xf>
    <xf numFmtId="2" fontId="27" fillId="0" borderId="0" xfId="5" applyNumberFormat="1" applyFont="1" applyAlignment="1">
      <alignment horizontal="right" vertical="top" wrapText="1"/>
    </xf>
    <xf numFmtId="165" fontId="21" fillId="0" borderId="1" xfId="1" applyNumberFormat="1" applyFont="1" applyFill="1" applyBorder="1" applyAlignment="1">
      <alignment horizontal="right" vertical="top"/>
    </xf>
    <xf numFmtId="6" fontId="27" fillId="0" borderId="50" xfId="5" applyNumberFormat="1" applyFont="1" applyBorder="1" applyAlignment="1">
      <alignment horizontal="right" vertical="center" wrapText="1"/>
    </xf>
    <xf numFmtId="2" fontId="27" fillId="0" borderId="0" xfId="5" applyNumberFormat="1" applyFont="1" applyAlignment="1">
      <alignment horizontal="right" vertical="center" wrapText="1"/>
    </xf>
    <xf numFmtId="166" fontId="27" fillId="0" borderId="42" xfId="5" applyNumberFormat="1" applyFont="1" applyBorder="1" applyAlignment="1">
      <alignment horizontal="right" vertical="top" wrapText="1"/>
    </xf>
    <xf numFmtId="0" fontId="28" fillId="3" borderId="43" xfId="5" applyFont="1" applyFill="1" applyBorder="1" applyAlignment="1">
      <alignment horizontal="left" vertical="top" wrapText="1"/>
    </xf>
    <xf numFmtId="2" fontId="27" fillId="3" borderId="0" xfId="5" applyNumberFormat="1" applyFont="1" applyFill="1" applyAlignment="1">
      <alignment horizontal="right" vertical="top" wrapText="1"/>
    </xf>
    <xf numFmtId="165" fontId="21" fillId="0" borderId="1" xfId="1" applyNumberFormat="1" applyFont="1" applyBorder="1" applyAlignment="1">
      <alignment horizontal="right" vertical="top"/>
    </xf>
    <xf numFmtId="6" fontId="27" fillId="0" borderId="42" xfId="5" applyNumberFormat="1" applyFont="1" applyBorder="1" applyAlignment="1">
      <alignment horizontal="right" vertical="top" wrapText="1"/>
    </xf>
    <xf numFmtId="0" fontId="21" fillId="7" borderId="42" xfId="5" applyFill="1" applyBorder="1" applyAlignment="1">
      <alignment vertical="top" wrapText="1"/>
    </xf>
    <xf numFmtId="0" fontId="21" fillId="7" borderId="43" xfId="5" applyFill="1" applyBorder="1" applyAlignment="1">
      <alignment vertical="top" wrapText="1"/>
    </xf>
    <xf numFmtId="0" fontId="21" fillId="7" borderId="50" xfId="5" applyFill="1" applyBorder="1" applyAlignment="1">
      <alignment horizontal="left" vertical="top" wrapText="1"/>
    </xf>
    <xf numFmtId="2" fontId="21" fillId="7" borderId="0" xfId="5" applyNumberFormat="1" applyFill="1" applyAlignment="1">
      <alignment horizontal="left" vertical="top" wrapText="1"/>
    </xf>
    <xf numFmtId="0" fontId="27" fillId="0" borderId="42" xfId="5" applyFont="1" applyBorder="1" applyAlignment="1">
      <alignment vertical="top" wrapText="1"/>
    </xf>
    <xf numFmtId="166" fontId="27" fillId="0" borderId="50" xfId="5" applyNumberFormat="1" applyFont="1" applyBorder="1" applyAlignment="1">
      <alignment horizontal="right" vertical="top" wrapText="1"/>
    </xf>
    <xf numFmtId="2" fontId="30" fillId="0" borderId="0" xfId="5" applyNumberFormat="1" applyFont="1" applyAlignment="1">
      <alignment horizontal="right" vertical="top" wrapText="1"/>
    </xf>
    <xf numFmtId="2" fontId="27" fillId="8" borderId="0" xfId="5" applyNumberFormat="1" applyFont="1" applyFill="1" applyAlignment="1">
      <alignment horizontal="right" vertical="top" wrapText="1"/>
    </xf>
    <xf numFmtId="2" fontId="21" fillId="0" borderId="0" xfId="5" applyNumberFormat="1" applyAlignment="1">
      <alignment horizontal="right" vertical="top" wrapText="1"/>
    </xf>
    <xf numFmtId="0" fontId="28" fillId="6" borderId="42" xfId="5" applyFont="1" applyFill="1" applyBorder="1" applyAlignment="1">
      <alignment vertical="top" wrapText="1"/>
    </xf>
    <xf numFmtId="6" fontId="27" fillId="0" borderId="42" xfId="5" applyNumberFormat="1" applyFont="1" applyBorder="1" applyAlignment="1">
      <alignment horizontal="right" vertical="center" wrapText="1"/>
    </xf>
    <xf numFmtId="0" fontId="27" fillId="0" borderId="42" xfId="5" applyFont="1" applyBorder="1" applyAlignment="1">
      <alignment vertical="center" wrapText="1"/>
    </xf>
    <xf numFmtId="2" fontId="27" fillId="9" borderId="0" xfId="5" applyNumberFormat="1" applyFont="1" applyFill="1" applyAlignment="1">
      <alignment horizontal="right" vertical="top" wrapText="1"/>
    </xf>
    <xf numFmtId="0" fontId="28" fillId="0" borderId="43" xfId="5" applyFont="1" applyBorder="1" applyAlignment="1">
      <alignment vertical="top" wrapText="1"/>
    </xf>
    <xf numFmtId="166" fontId="27" fillId="0" borderId="42" xfId="1" applyNumberFormat="1" applyFont="1" applyFill="1" applyBorder="1" applyAlignment="1">
      <alignment horizontal="right" vertical="center" wrapText="1"/>
    </xf>
    <xf numFmtId="166" fontId="27" fillId="0" borderId="50" xfId="1" applyNumberFormat="1" applyFont="1" applyFill="1" applyBorder="1" applyAlignment="1">
      <alignment horizontal="right" vertical="center" wrapText="1"/>
    </xf>
    <xf numFmtId="2" fontId="27" fillId="0" borderId="0" xfId="1" applyNumberFormat="1" applyFont="1" applyFill="1" applyBorder="1" applyAlignment="1">
      <alignment horizontal="right" vertical="center" wrapText="1"/>
    </xf>
    <xf numFmtId="2" fontId="27" fillId="8" borderId="0" xfId="5" applyNumberFormat="1" applyFont="1" applyFill="1" applyAlignment="1">
      <alignment horizontal="right" vertical="center" wrapText="1"/>
    </xf>
    <xf numFmtId="2" fontId="27" fillId="9" borderId="0" xfId="5" applyNumberFormat="1" applyFont="1" applyFill="1" applyAlignment="1">
      <alignment horizontal="right" vertical="center" wrapText="1"/>
    </xf>
    <xf numFmtId="167" fontId="29" fillId="0" borderId="44" xfId="5" applyNumberFormat="1" applyFont="1" applyBorder="1" applyAlignment="1">
      <alignment horizontal="left" vertical="top" wrapText="1"/>
    </xf>
    <xf numFmtId="0" fontId="28" fillId="0" borderId="45" xfId="5" applyFont="1" applyBorder="1" applyAlignment="1">
      <alignment horizontal="left" vertical="top" wrapText="1"/>
    </xf>
    <xf numFmtId="0" fontId="28" fillId="0" borderId="46" xfId="5" applyFont="1" applyBorder="1" applyAlignment="1">
      <alignment horizontal="left" vertical="top" wrapText="1"/>
    </xf>
    <xf numFmtId="0" fontId="28" fillId="0" borderId="44" xfId="5" applyFont="1" applyBorder="1" applyAlignment="1">
      <alignment vertical="top" wrapText="1"/>
    </xf>
    <xf numFmtId="167" fontId="29" fillId="0" borderId="1" xfId="5" applyNumberFormat="1" applyFont="1" applyBorder="1" applyAlignment="1">
      <alignment horizontal="left" vertical="top" wrapText="1"/>
    </xf>
    <xf numFmtId="0" fontId="28" fillId="0" borderId="1" xfId="5" applyFont="1" applyBorder="1" applyAlignment="1">
      <alignment horizontal="left" vertical="top" wrapText="1"/>
    </xf>
    <xf numFmtId="0" fontId="31" fillId="0" borderId="1" xfId="0" applyFont="1" applyBorder="1" applyAlignment="1">
      <alignment wrapText="1"/>
    </xf>
    <xf numFmtId="0" fontId="31" fillId="0" borderId="1" xfId="0" applyFont="1" applyBorder="1"/>
    <xf numFmtId="166" fontId="32" fillId="0" borderId="0" xfId="0" applyNumberFormat="1" applyFont="1" applyAlignment="1">
      <alignment horizontal="right" vertical="center"/>
    </xf>
    <xf numFmtId="0" fontId="21" fillId="6" borderId="47" xfId="5" applyFill="1" applyBorder="1" applyAlignment="1">
      <alignment vertical="top" wrapText="1"/>
    </xf>
    <xf numFmtId="0" fontId="21" fillId="6" borderId="49" xfId="5" applyFill="1" applyBorder="1" applyAlignment="1">
      <alignment vertical="top" wrapText="1"/>
    </xf>
    <xf numFmtId="0" fontId="28" fillId="3" borderId="49" xfId="5" applyFont="1" applyFill="1" applyBorder="1" applyAlignment="1">
      <alignment horizontal="left" vertical="top" wrapText="1"/>
    </xf>
    <xf numFmtId="6" fontId="27" fillId="0" borderId="50" xfId="5" applyNumberFormat="1" applyFont="1" applyBorder="1" applyAlignment="1">
      <alignment horizontal="left" vertical="center" wrapText="1"/>
    </xf>
    <xf numFmtId="2" fontId="27" fillId="0" borderId="0" xfId="5" applyNumberFormat="1" applyFont="1" applyAlignment="1">
      <alignment horizontal="left" vertical="center" wrapText="1"/>
    </xf>
    <xf numFmtId="6" fontId="27" fillId="0" borderId="42" xfId="5" applyNumberFormat="1" applyFont="1" applyBorder="1" applyAlignment="1">
      <alignment horizontal="left" vertical="top" wrapText="1"/>
    </xf>
    <xf numFmtId="166" fontId="27" fillId="0" borderId="42" xfId="5" applyNumberFormat="1" applyFont="1" applyBorder="1" applyAlignment="1">
      <alignment vertical="top" wrapText="1"/>
    </xf>
    <xf numFmtId="0" fontId="27" fillId="0" borderId="50" xfId="5" applyFont="1" applyBorder="1" applyAlignment="1">
      <alignment horizontal="left" vertical="top" wrapText="1"/>
    </xf>
    <xf numFmtId="0" fontId="28" fillId="8" borderId="43" xfId="5" applyFont="1" applyFill="1" applyBorder="1" applyAlignment="1">
      <alignment horizontal="left" vertical="top" wrapText="1"/>
    </xf>
    <xf numFmtId="0" fontId="28" fillId="8" borderId="42" xfId="5" applyFont="1" applyFill="1" applyBorder="1" applyAlignment="1">
      <alignment vertical="top" wrapText="1"/>
    </xf>
    <xf numFmtId="166" fontId="27" fillId="0" borderId="50" xfId="5" applyNumberFormat="1" applyFont="1" applyBorder="1" applyAlignment="1">
      <alignment horizontal="right" vertical="center" wrapText="1"/>
    </xf>
    <xf numFmtId="0" fontId="21" fillId="0" borderId="42" xfId="5" applyBorder="1" applyAlignment="1">
      <alignment vertical="top" wrapText="1"/>
    </xf>
    <xf numFmtId="0" fontId="21" fillId="0" borderId="50" xfId="5" applyBorder="1" applyAlignment="1">
      <alignment horizontal="left" vertical="top" wrapText="1"/>
    </xf>
    <xf numFmtId="2" fontId="21" fillId="0" borderId="0" xfId="5" applyNumberFormat="1" applyAlignment="1">
      <alignment horizontal="left" vertical="top" wrapText="1"/>
    </xf>
    <xf numFmtId="0" fontId="28" fillId="10" borderId="43" xfId="5" applyFont="1" applyFill="1" applyBorder="1" applyAlignment="1">
      <alignment horizontal="left" vertical="top" wrapText="1"/>
    </xf>
    <xf numFmtId="0" fontId="28" fillId="10" borderId="42" xfId="5" applyFont="1" applyFill="1" applyBorder="1" applyAlignment="1">
      <alignment vertical="top" wrapText="1"/>
    </xf>
    <xf numFmtId="6" fontId="27" fillId="0" borderId="42" xfId="5" applyNumberFormat="1" applyFont="1" applyBorder="1" applyAlignment="1">
      <alignment horizontal="left" vertical="center" wrapText="1"/>
    </xf>
    <xf numFmtId="0" fontId="30" fillId="0" borderId="42" xfId="5" applyFont="1" applyBorder="1" applyAlignment="1">
      <alignment vertical="top" wrapText="1"/>
    </xf>
    <xf numFmtId="166" fontId="30" fillId="0" borderId="50" xfId="5" applyNumberFormat="1" applyFont="1" applyBorder="1" applyAlignment="1">
      <alignment horizontal="right" vertical="top" wrapText="1"/>
    </xf>
    <xf numFmtId="0" fontId="21" fillId="10" borderId="42" xfId="5" applyFill="1" applyBorder="1" applyAlignment="1">
      <alignment vertical="top" wrapText="1"/>
    </xf>
    <xf numFmtId="166" fontId="27" fillId="0" borderId="50" xfId="1" applyNumberFormat="1" applyFont="1" applyBorder="1" applyAlignment="1">
      <alignment horizontal="right" vertical="top" wrapText="1"/>
    </xf>
    <xf numFmtId="2" fontId="27" fillId="0" borderId="0" xfId="1" applyNumberFormat="1" applyFont="1" applyBorder="1" applyAlignment="1">
      <alignment horizontal="right" vertical="top" wrapText="1"/>
    </xf>
    <xf numFmtId="2" fontId="21" fillId="0" borderId="0" xfId="5" applyNumberFormat="1" applyAlignment="1">
      <alignment horizontal="left" vertical="top"/>
    </xf>
    <xf numFmtId="0" fontId="28" fillId="0" borderId="50" xfId="5" applyFont="1" applyBorder="1" applyAlignment="1">
      <alignment horizontal="center" vertical="top" wrapText="1"/>
    </xf>
    <xf numFmtId="6" fontId="27" fillId="0" borderId="43" xfId="5" applyNumberFormat="1" applyFont="1" applyBorder="1" applyAlignment="1">
      <alignment horizontal="left" vertical="center" wrapText="1"/>
    </xf>
    <xf numFmtId="6" fontId="27" fillId="0" borderId="0" xfId="5" applyNumberFormat="1" applyFont="1" applyAlignment="1">
      <alignment horizontal="left" vertical="center" wrapText="1"/>
    </xf>
    <xf numFmtId="0" fontId="24" fillId="0" borderId="42" xfId="5" applyFont="1" applyBorder="1" applyAlignment="1">
      <alignment vertical="top"/>
    </xf>
    <xf numFmtId="0" fontId="24" fillId="0" borderId="43" xfId="5" applyFont="1" applyBorder="1" applyAlignment="1">
      <alignment vertical="top"/>
    </xf>
    <xf numFmtId="0" fontId="24" fillId="0" borderId="51" xfId="5" applyFont="1" applyBorder="1" applyAlignment="1">
      <alignment vertical="top"/>
    </xf>
    <xf numFmtId="0" fontId="21" fillId="6" borderId="51" xfId="5" applyFill="1" applyBorder="1" applyAlignment="1">
      <alignment vertical="top" wrapText="1"/>
    </xf>
    <xf numFmtId="167" fontId="33" fillId="0" borderId="42" xfId="5" applyNumberFormat="1" applyFont="1" applyBorder="1" applyAlignment="1">
      <alignment horizontal="left" vertical="top" wrapText="1"/>
    </xf>
    <xf numFmtId="0" fontId="34" fillId="0" borderId="43" xfId="5" applyFont="1" applyBorder="1" applyAlignment="1">
      <alignment vertical="top" wrapText="1"/>
    </xf>
    <xf numFmtId="0" fontId="34" fillId="0" borderId="0" xfId="5" applyFont="1" applyAlignment="1">
      <alignment vertical="top" wrapText="1"/>
    </xf>
    <xf numFmtId="6" fontId="21" fillId="0" borderId="0" xfId="5" applyNumberFormat="1" applyAlignment="1">
      <alignment horizontal="left" vertical="top"/>
    </xf>
    <xf numFmtId="6" fontId="21" fillId="0" borderId="0" xfId="5" applyNumberFormat="1" applyAlignment="1">
      <alignment horizontal="right" vertical="top"/>
    </xf>
    <xf numFmtId="166" fontId="21" fillId="0" borderId="0" xfId="5" applyNumberFormat="1" applyAlignment="1">
      <alignment horizontal="right" vertical="top"/>
    </xf>
    <xf numFmtId="0" fontId="22" fillId="0" borderId="43" xfId="5" applyFont="1" applyBorder="1" applyAlignment="1">
      <alignment vertical="top"/>
    </xf>
    <xf numFmtId="0" fontId="34" fillId="0" borderId="51" xfId="5" applyFont="1" applyBorder="1" applyAlignment="1">
      <alignment vertical="top" wrapText="1"/>
    </xf>
    <xf numFmtId="0" fontId="21" fillId="0" borderId="43" xfId="5" applyBorder="1" applyAlignment="1">
      <alignment vertical="top" wrapText="1"/>
    </xf>
    <xf numFmtId="6" fontId="34" fillId="0" borderId="43" xfId="5" applyNumberFormat="1" applyFont="1" applyBorder="1" applyAlignment="1">
      <alignment horizontal="right" vertical="top" wrapText="1"/>
    </xf>
    <xf numFmtId="166" fontId="32" fillId="0" borderId="1" xfId="0" applyNumberFormat="1" applyFont="1" applyBorder="1"/>
    <xf numFmtId="0" fontId="12" fillId="2" borderId="5" xfId="3" applyFont="1" applyFill="1" applyBorder="1" applyAlignment="1" applyProtection="1">
      <alignment horizontal="left" vertical="top" wrapText="1"/>
      <protection locked="0"/>
    </xf>
    <xf numFmtId="0" fontId="12" fillId="2" borderId="6" xfId="3" applyFont="1" applyFill="1" applyBorder="1" applyAlignment="1" applyProtection="1">
      <alignment horizontal="left" vertical="top" wrapText="1"/>
      <protection locked="0"/>
    </xf>
    <xf numFmtId="0" fontId="12" fillId="2" borderId="7" xfId="3" applyFont="1" applyFill="1" applyBorder="1" applyAlignment="1" applyProtection="1">
      <alignment horizontal="left" vertical="top" wrapText="1"/>
      <protection locked="0"/>
    </xf>
    <xf numFmtId="0" fontId="12" fillId="2" borderId="8" xfId="3" applyFont="1" applyFill="1" applyBorder="1" applyAlignment="1" applyProtection="1">
      <alignment horizontal="left" vertical="top" wrapText="1"/>
      <protection locked="0"/>
    </xf>
    <xf numFmtId="0" fontId="12" fillId="2" borderId="9" xfId="3" applyFont="1" applyFill="1" applyBorder="1" applyAlignment="1" applyProtection="1">
      <alignment horizontal="left" vertical="top" wrapText="1"/>
      <protection locked="0"/>
    </xf>
    <xf numFmtId="0" fontId="12" fillId="2" borderId="10" xfId="3" applyFont="1" applyFill="1" applyBorder="1" applyAlignment="1" applyProtection="1">
      <alignment horizontal="left" vertical="top" wrapText="1"/>
      <protection locked="0"/>
    </xf>
  </cellXfs>
  <cellStyles count="6">
    <cellStyle name="Currency" xfId="1" builtinId="4"/>
    <cellStyle name="Currency 2" xfId="4" xr:uid="{1563E295-8466-475B-8731-CEF336E2E81B}"/>
    <cellStyle name="Hyperlink" xfId="2" builtinId="8"/>
    <cellStyle name="Normal" xfId="0" builtinId="0"/>
    <cellStyle name="Normal 2" xfId="3" xr:uid="{3AB9B84F-B738-4BC2-979F-95964DBAEAA2}"/>
    <cellStyle name="Normal 3" xfId="5" xr:uid="{6BBB168E-88ED-4E86-82B2-D078373644C0}"/>
  </cellStyles>
  <dxfs count="8">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19049</xdr:rowOff>
    </xdr:from>
    <xdr:to>
      <xdr:col>25</xdr:col>
      <xdr:colOff>47625</xdr:colOff>
      <xdr:row>128</xdr:row>
      <xdr:rowOff>19050</xdr:rowOff>
    </xdr:to>
    <xdr:sp macro="" textlink="">
      <xdr:nvSpPr>
        <xdr:cNvPr id="2" name="TextBox 1">
          <a:extLst>
            <a:ext uri="{FF2B5EF4-FFF2-40B4-BE49-F238E27FC236}">
              <a16:creationId xmlns:a16="http://schemas.microsoft.com/office/drawing/2014/main" id="{91A0994C-D320-446A-9495-B88547E9746A}"/>
            </a:ext>
          </a:extLst>
        </xdr:cNvPr>
        <xdr:cNvSpPr txBox="1"/>
      </xdr:nvSpPr>
      <xdr:spPr>
        <a:xfrm>
          <a:off x="19049" y="19049"/>
          <a:ext cx="15268576" cy="2438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dk1"/>
              </a:solidFill>
              <a:effectLst/>
              <a:latin typeface="+mn-lt"/>
              <a:ea typeface="+mn-ea"/>
              <a:cs typeface="+mn-cs"/>
            </a:rPr>
            <a:t>The correct application fee, as calculated using this initial</a:t>
          </a:r>
          <a:r>
            <a:rPr lang="en-US" sz="1600" b="1" baseline="0">
              <a:solidFill>
                <a:schemeClr val="dk1"/>
              </a:solidFill>
              <a:effectLst/>
              <a:latin typeface="+mn-lt"/>
              <a:ea typeface="+mn-ea"/>
              <a:cs typeface="+mn-cs"/>
            </a:rPr>
            <a:t> deposit</a:t>
          </a:r>
          <a:r>
            <a:rPr lang="en-US" sz="1600" b="1">
              <a:solidFill>
                <a:schemeClr val="dk1"/>
              </a:solidFill>
              <a:effectLst/>
              <a:latin typeface="+mn-lt"/>
              <a:ea typeface="+mn-ea"/>
              <a:cs typeface="+mn-cs"/>
            </a:rPr>
            <a:t> fee</a:t>
          </a:r>
          <a:r>
            <a:rPr lang="en-US" sz="1600" b="1" baseline="0">
              <a:solidFill>
                <a:schemeClr val="dk1"/>
              </a:solidFill>
              <a:effectLst/>
              <a:latin typeface="+mn-lt"/>
              <a:ea typeface="+mn-ea"/>
              <a:cs typeface="+mn-cs"/>
            </a:rPr>
            <a:t> </a:t>
          </a:r>
          <a:r>
            <a:rPr lang="en-US" sz="1600" b="1">
              <a:solidFill>
                <a:schemeClr val="dk1"/>
              </a:solidFill>
              <a:effectLst/>
              <a:latin typeface="+mn-lt"/>
              <a:ea typeface="+mn-ea"/>
              <a:cs typeface="+mn-cs"/>
            </a:rPr>
            <a:t>estimate form, must be submitted along with your application in order for it to be accepted. </a:t>
          </a:r>
          <a:r>
            <a:rPr lang="en-US" sz="1600">
              <a:solidFill>
                <a:schemeClr val="dk1"/>
              </a:solidFill>
              <a:effectLst/>
              <a:latin typeface="+mn-lt"/>
              <a:ea typeface="+mn-ea"/>
              <a:cs typeface="+mn-cs"/>
            </a:rPr>
            <a:t> </a:t>
          </a:r>
          <a:r>
            <a:rPr lang="en-US" sz="1600" b="1">
              <a:solidFill>
                <a:schemeClr val="dk1"/>
              </a:solidFill>
              <a:effectLst/>
              <a:latin typeface="+mn-lt"/>
              <a:ea typeface="+mn-ea"/>
              <a:cs typeface="+mn-cs"/>
            </a:rPr>
            <a:t>Additionally, please include a copy of this completed estimate form with your application.</a:t>
          </a:r>
        </a:p>
        <a:p>
          <a:endParaRPr lang="en-US" sz="1600">
            <a:solidFill>
              <a:schemeClr val="dk1"/>
            </a:solidFill>
            <a:effectLst/>
            <a:latin typeface="+mn-lt"/>
            <a:ea typeface="+mn-ea"/>
            <a:cs typeface="+mn-cs"/>
          </a:endParaRPr>
        </a:p>
        <a:p>
          <a:r>
            <a:rPr lang="en-US" sz="1600">
              <a:solidFill>
                <a:schemeClr val="dk1"/>
              </a:solidFill>
              <a:effectLst/>
              <a:latin typeface="+mn-lt"/>
              <a:ea typeface="+mn-ea"/>
              <a:cs typeface="+mn-cs"/>
            </a:rPr>
            <a:t>Note: The estimate is designed to provide a good starting point for work on most applications; </a:t>
          </a:r>
          <a:r>
            <a:rPr lang="en-US" sz="1600" b="1" u="sng">
              <a:solidFill>
                <a:schemeClr val="dk1"/>
              </a:solidFill>
              <a:effectLst/>
              <a:latin typeface="+mn-lt"/>
              <a:ea typeface="+mn-ea"/>
              <a:cs typeface="+mn-cs"/>
            </a:rPr>
            <a:t>however, certain situations may require specific types of review that require additional fees</a:t>
          </a:r>
          <a:r>
            <a:rPr lang="en-US" sz="1600">
              <a:solidFill>
                <a:schemeClr val="dk1"/>
              </a:solidFill>
              <a:effectLst/>
              <a:latin typeface="+mn-lt"/>
              <a:ea typeface="+mn-ea"/>
              <a:cs typeface="+mn-cs"/>
            </a:rPr>
            <a:t>. The District will review your application and determine if any of these specific considerations apply and will contact you and provide an invoice if additional fees are necessary.  This may</a:t>
          </a:r>
          <a:r>
            <a:rPr lang="en-US" sz="1600" baseline="0">
              <a:solidFill>
                <a:schemeClr val="dk1"/>
              </a:solidFill>
              <a:effectLst/>
              <a:latin typeface="+mn-lt"/>
              <a:ea typeface="+mn-ea"/>
              <a:cs typeface="+mn-cs"/>
            </a:rPr>
            <a:t> occur immediately or as SDAPCD begins processing the application.  </a:t>
          </a:r>
          <a:endParaRPr lang="en-US" sz="1600">
            <a:solidFill>
              <a:schemeClr val="dk1"/>
            </a:solidFill>
            <a:effectLst/>
            <a:latin typeface="+mn-lt"/>
            <a:ea typeface="+mn-ea"/>
            <a:cs typeface="+mn-cs"/>
          </a:endParaRPr>
        </a:p>
        <a:p>
          <a:endParaRPr lang="en-US" sz="1600">
            <a:solidFill>
              <a:schemeClr val="dk1"/>
            </a:solidFill>
            <a:effectLst/>
            <a:latin typeface="+mn-lt"/>
            <a:ea typeface="+mn-ea"/>
            <a:cs typeface="+mn-cs"/>
          </a:endParaRPr>
        </a:p>
        <a:p>
          <a:r>
            <a:rPr lang="en-US" sz="2000" b="1" u="sng">
              <a:solidFill>
                <a:schemeClr val="dk1"/>
              </a:solidFill>
              <a:effectLst/>
              <a:latin typeface="+mj-lt"/>
              <a:ea typeface="+mn-ea"/>
              <a:cs typeface="+mn-cs"/>
            </a:rPr>
            <a:t>INSTRUCTIONS</a:t>
          </a:r>
        </a:p>
        <a:p>
          <a:endParaRPr lang="en-US" sz="1600">
            <a:solidFill>
              <a:schemeClr val="dk1"/>
            </a:solidFill>
            <a:effectLst/>
            <a:latin typeface="+mn-lt"/>
            <a:ea typeface="+mn-ea"/>
            <a:cs typeface="+mn-cs"/>
          </a:endParaRPr>
        </a:p>
        <a:p>
          <a:r>
            <a:rPr lang="en-US" sz="1600">
              <a:solidFill>
                <a:schemeClr val="dk1"/>
              </a:solidFill>
              <a:effectLst/>
              <a:latin typeface="+mn-lt"/>
              <a:ea typeface="+mn-ea"/>
              <a:cs typeface="+mn-cs"/>
            </a:rPr>
            <a:t>To determine the proper application fee, please complete the Fee Estimate Form using the instructions below based on the specifics of your application.</a:t>
          </a:r>
        </a:p>
        <a:p>
          <a:r>
            <a:rPr lang="en-US" sz="1600">
              <a:solidFill>
                <a:schemeClr val="dk1"/>
              </a:solidFill>
              <a:effectLst/>
              <a:latin typeface="+mn-lt"/>
              <a:ea typeface="+mn-ea"/>
              <a:cs typeface="+mn-cs"/>
            </a:rPr>
            <a:t> </a:t>
          </a:r>
        </a:p>
        <a:p>
          <a:r>
            <a:rPr lang="en-US" sz="1600">
              <a:solidFill>
                <a:schemeClr val="dk1"/>
              </a:solidFill>
              <a:effectLst/>
              <a:latin typeface="+mn-lt"/>
              <a:ea typeface="+mn-ea"/>
              <a:cs typeface="+mn-cs"/>
            </a:rPr>
            <a:t>"</a:t>
          </a:r>
          <a:r>
            <a:rPr lang="en-US" sz="1600" b="1">
              <a:solidFill>
                <a:schemeClr val="dk1"/>
              </a:solidFill>
              <a:effectLst/>
              <a:latin typeface="+mn-lt"/>
              <a:ea typeface="+mn-ea"/>
              <a:cs typeface="+mn-cs"/>
            </a:rPr>
            <a:t>Applicant Site ID/EIF ID</a:t>
          </a:r>
          <a:r>
            <a:rPr lang="en-US" sz="1600">
              <a:solidFill>
                <a:schemeClr val="dk1"/>
              </a:solidFill>
              <a:effectLst/>
              <a:latin typeface="+mn-lt"/>
              <a:ea typeface="+mn-ea"/>
              <a:cs typeface="+mn-cs"/>
            </a:rPr>
            <a:t>” – For applications at existing facility please provide the Site ID number.</a:t>
          </a:r>
        </a:p>
        <a:p>
          <a:r>
            <a:rPr lang="en-US" sz="1600">
              <a:solidFill>
                <a:schemeClr val="dk1"/>
              </a:solidFill>
              <a:effectLst/>
              <a:latin typeface="+mn-lt"/>
              <a:ea typeface="+mn-ea"/>
              <a:cs typeface="+mn-cs"/>
            </a:rPr>
            <a:t> </a:t>
          </a:r>
        </a:p>
        <a:p>
          <a:r>
            <a:rPr lang="en-US" sz="1600">
              <a:solidFill>
                <a:schemeClr val="dk1"/>
              </a:solidFill>
              <a:effectLst/>
              <a:latin typeface="+mn-lt"/>
              <a:ea typeface="+mn-ea"/>
              <a:cs typeface="+mn-cs"/>
            </a:rPr>
            <a:t>“</a:t>
          </a:r>
          <a:r>
            <a:rPr lang="en-US" sz="1600" b="1">
              <a:solidFill>
                <a:schemeClr val="dk1"/>
              </a:solidFill>
              <a:effectLst/>
              <a:latin typeface="+mn-lt"/>
              <a:ea typeface="+mn-ea"/>
              <a:cs typeface="+mn-cs"/>
            </a:rPr>
            <a:t>Reason for Submittal</a:t>
          </a:r>
          <a:r>
            <a:rPr lang="en-US" sz="1600">
              <a:solidFill>
                <a:schemeClr val="dk1"/>
              </a:solidFill>
              <a:effectLst/>
              <a:latin typeface="+mn-lt"/>
              <a:ea typeface="+mn-ea"/>
              <a:cs typeface="+mn-cs"/>
            </a:rPr>
            <a:t>” - Each application must list a reason for submittal. This should be indicated by selecting a numerical category and a subcategory. The reason for submittal is a critical piece of information as it is necessary to create the fee estimate for your application. You will enter this same information into the general application form. Please utilize the following for guidance on selecting the appropriate option.</a:t>
          </a:r>
        </a:p>
        <a:p>
          <a:r>
            <a:rPr lang="en-US" sz="1600">
              <a:solidFill>
                <a:schemeClr val="dk1"/>
              </a:solidFill>
              <a:effectLst/>
              <a:latin typeface="+mn-lt"/>
              <a:ea typeface="+mn-ea"/>
              <a:cs typeface="+mn-cs"/>
            </a:rPr>
            <a:t> </a:t>
          </a:r>
        </a:p>
        <a:p>
          <a:r>
            <a:rPr lang="en-US" sz="1600" b="1">
              <a:solidFill>
                <a:schemeClr val="dk1"/>
              </a:solidFill>
              <a:effectLst/>
              <a:latin typeface="+mn-lt"/>
              <a:ea typeface="+mn-ea"/>
              <a:cs typeface="+mn-cs"/>
            </a:rPr>
            <a:t>1 – New Equipment/Permit</a:t>
          </a:r>
          <a:r>
            <a:rPr lang="en-US" sz="1600">
              <a:solidFill>
                <a:schemeClr val="dk1"/>
              </a:solidFill>
              <a:effectLst/>
              <a:latin typeface="+mn-lt"/>
              <a:ea typeface="+mn-ea"/>
              <a:cs typeface="+mn-cs"/>
            </a:rPr>
            <a:t> – This category includes any application for an authority to construct, permit to operate or certificate of registration for new equipment or existing equipment which does not currently have one.</a:t>
          </a:r>
        </a:p>
        <a:p>
          <a:pPr lvl="0"/>
          <a:r>
            <a:rPr lang="en-US" sz="1600">
              <a:solidFill>
                <a:schemeClr val="dk1"/>
              </a:solidFill>
              <a:effectLst/>
              <a:latin typeface="+mn-lt"/>
              <a:ea typeface="+mn-ea"/>
              <a:cs typeface="+mn-cs"/>
            </a:rPr>
            <a:t>a. New Installation. Use for installation of equipment which has not been installed and that is not a replacement of equipment which currently has a permit.</a:t>
          </a:r>
        </a:p>
        <a:p>
          <a:pPr lvl="0"/>
          <a:r>
            <a:rPr lang="en-US" sz="1600">
              <a:solidFill>
                <a:schemeClr val="dk1"/>
              </a:solidFill>
              <a:effectLst/>
              <a:latin typeface="+mn-lt"/>
              <a:ea typeface="+mn-ea"/>
              <a:cs typeface="+mn-cs"/>
            </a:rPr>
            <a:t>b. Existing Unpermitted. Use for equipment which has already been installed and either previously had a permit or never had one. Does not include equipment replacement.</a:t>
          </a:r>
        </a:p>
        <a:p>
          <a:pPr lvl="1"/>
          <a:r>
            <a:rPr lang="en-US" sz="1600">
              <a:solidFill>
                <a:schemeClr val="dk1"/>
              </a:solidFill>
              <a:effectLst/>
              <a:latin typeface="+mn-lt"/>
              <a:ea typeface="+mn-ea"/>
              <a:cs typeface="+mn-cs"/>
            </a:rPr>
            <a:t>i. Equipment already installed. Includes equipment which has already been installed which required an authority to construct or certificate of registration at the time of installation.</a:t>
          </a:r>
        </a:p>
        <a:p>
          <a:pPr lvl="1"/>
          <a:r>
            <a:rPr lang="en-US" sz="1600">
              <a:solidFill>
                <a:schemeClr val="dk1"/>
              </a:solidFill>
              <a:effectLst/>
              <a:latin typeface="+mn-lt"/>
              <a:ea typeface="+mn-ea"/>
              <a:cs typeface="+mn-cs"/>
            </a:rPr>
            <a:t>ii. Loss of Exemption. Use for applications for existing equipment which newly require a permit or registration due to a change in District Rule 11 or other loss of permit exemption.</a:t>
          </a:r>
        </a:p>
        <a:p>
          <a:pPr lvl="1"/>
          <a:r>
            <a:rPr lang="en-US" sz="1600">
              <a:solidFill>
                <a:schemeClr val="dk1"/>
              </a:solidFill>
              <a:effectLst/>
              <a:latin typeface="+mn-lt"/>
              <a:ea typeface="+mn-ea"/>
              <a:cs typeface="+mn-cs"/>
            </a:rPr>
            <a:t>iii. Re-permitting. Select for equipment which previously had a permit to operate but the permit was cancelled or retired.</a:t>
          </a:r>
        </a:p>
        <a:p>
          <a:pPr lvl="1"/>
          <a:endParaRPr lang="en-US" sz="1600">
            <a:solidFill>
              <a:schemeClr val="dk1"/>
            </a:solidFill>
            <a:effectLst/>
            <a:latin typeface="+mn-lt"/>
            <a:ea typeface="+mn-ea"/>
            <a:cs typeface="+mn-cs"/>
          </a:endParaRPr>
        </a:p>
        <a:p>
          <a:r>
            <a:rPr lang="en-US" sz="1600" b="1">
              <a:solidFill>
                <a:schemeClr val="dk1"/>
              </a:solidFill>
              <a:effectLst/>
              <a:latin typeface="+mn-lt"/>
              <a:ea typeface="+mn-ea"/>
              <a:cs typeface="+mn-cs"/>
            </a:rPr>
            <a:t>2 – Modification to permit or application</a:t>
          </a:r>
          <a:r>
            <a:rPr lang="en-US" sz="1600">
              <a:solidFill>
                <a:schemeClr val="dk1"/>
              </a:solidFill>
              <a:effectLst/>
              <a:latin typeface="+mn-lt"/>
              <a:ea typeface="+mn-ea"/>
              <a:cs typeface="+mn-cs"/>
            </a:rPr>
            <a:t> – Use this category for any application to change or revise an existing permit, including equipment replacement and change of location.</a:t>
          </a:r>
        </a:p>
        <a:p>
          <a:pPr lvl="0"/>
          <a:r>
            <a:rPr lang="en-US" sz="1600">
              <a:solidFill>
                <a:schemeClr val="dk1"/>
              </a:solidFill>
              <a:effectLst/>
              <a:latin typeface="+mn-lt"/>
              <a:ea typeface="+mn-ea"/>
              <a:cs typeface="+mn-cs"/>
            </a:rPr>
            <a:t>a. Equipment Modification/Replacement. Physical modification of existing equipment, including replacement of equipment.</a:t>
          </a:r>
        </a:p>
        <a:p>
          <a:pPr lvl="0"/>
          <a:r>
            <a:rPr lang="en-US" sz="1600">
              <a:solidFill>
                <a:schemeClr val="dk1"/>
              </a:solidFill>
              <a:effectLst/>
              <a:latin typeface="+mn-lt"/>
              <a:ea typeface="+mn-ea"/>
              <a:cs typeface="+mn-cs"/>
            </a:rPr>
            <a:t>b. Like-Kind Replacement. Replacement of equipment with “Like Kind” as defined in District Rule 11 which does not require an authority to construct </a:t>
          </a:r>
        </a:p>
        <a:p>
          <a:pPr lvl="0"/>
          <a:r>
            <a:rPr lang="en-US" sz="1600">
              <a:solidFill>
                <a:schemeClr val="dk1"/>
              </a:solidFill>
              <a:effectLst/>
              <a:latin typeface="+mn-lt"/>
              <a:ea typeface="+mn-ea"/>
              <a:cs typeface="+mn-cs"/>
            </a:rPr>
            <a:t>c. Change to Permit Conditions. Changes to existing permits which do not propose any physical modifications.</a:t>
          </a:r>
        </a:p>
        <a:p>
          <a:pPr lvl="0"/>
          <a:r>
            <a:rPr lang="en-US" sz="1600">
              <a:solidFill>
                <a:schemeClr val="dk1"/>
              </a:solidFill>
              <a:effectLst/>
              <a:latin typeface="+mn-lt"/>
              <a:ea typeface="+mn-ea"/>
              <a:cs typeface="+mn-cs"/>
            </a:rPr>
            <a:t>d. Amend Existing Application. Used when applying for a revision or change to an existing open application or authority to construct.</a:t>
          </a:r>
        </a:p>
        <a:p>
          <a:pPr lvl="0"/>
          <a:r>
            <a:rPr lang="en-US" sz="1600">
              <a:solidFill>
                <a:schemeClr val="dk1"/>
              </a:solidFill>
              <a:effectLst/>
              <a:latin typeface="+mn-lt"/>
              <a:ea typeface="+mn-ea"/>
              <a:cs typeface="+mn-cs"/>
            </a:rPr>
            <a:t>e. Change of Location. Used to change the location of an existing permit, which requires an authority to construct.</a:t>
          </a:r>
        </a:p>
        <a:p>
          <a:pPr lvl="0"/>
          <a:r>
            <a:rPr lang="en-US" sz="1600">
              <a:solidFill>
                <a:schemeClr val="dk1"/>
              </a:solidFill>
              <a:effectLst/>
              <a:latin typeface="+mn-lt"/>
              <a:ea typeface="+mn-ea"/>
              <a:cs typeface="+mn-cs"/>
            </a:rPr>
            <a:t>f. Change Permit Status. Used to inactivate or reactivate an existing permit. Select the appropriate category.</a:t>
          </a:r>
        </a:p>
        <a:p>
          <a:pPr lvl="0"/>
          <a:endParaRPr lang="en-US" sz="1600">
            <a:solidFill>
              <a:schemeClr val="dk1"/>
            </a:solidFill>
            <a:effectLst/>
            <a:latin typeface="+mn-lt"/>
            <a:ea typeface="+mn-ea"/>
            <a:cs typeface="+mn-cs"/>
          </a:endParaRPr>
        </a:p>
        <a:p>
          <a:r>
            <a:rPr lang="en-US" sz="1600" b="1">
              <a:solidFill>
                <a:schemeClr val="dk1"/>
              </a:solidFill>
              <a:effectLst/>
              <a:latin typeface="+mn-lt"/>
              <a:ea typeface="+mn-ea"/>
              <a:cs typeface="+mn-cs"/>
            </a:rPr>
            <a:t>3 – Other</a:t>
          </a:r>
          <a:r>
            <a:rPr lang="en-US" sz="1600">
              <a:solidFill>
                <a:schemeClr val="dk1"/>
              </a:solidFill>
              <a:effectLst/>
              <a:latin typeface="+mn-lt"/>
              <a:ea typeface="+mn-ea"/>
              <a:cs typeface="+mn-cs"/>
            </a:rPr>
            <a:t> – Use this category for special categories of applications outside of standard authority to construct and permit applications.</a:t>
          </a:r>
        </a:p>
        <a:p>
          <a:pPr lvl="0"/>
          <a:r>
            <a:rPr lang="en-US" sz="1600">
              <a:solidFill>
                <a:schemeClr val="dk1"/>
              </a:solidFill>
              <a:effectLst/>
              <a:latin typeface="+mn-lt"/>
              <a:ea typeface="+mn-ea"/>
              <a:cs typeface="+mn-cs"/>
            </a:rPr>
            <a:t>a. Change of Ownership. Required when changing ownership of a permit or piece of equipment. Provide proof of ownership with application. (List affected PTO Record ID(s))</a:t>
          </a:r>
        </a:p>
        <a:p>
          <a:pPr lvl="0"/>
          <a:r>
            <a:rPr lang="en-US" sz="1600">
              <a:solidFill>
                <a:schemeClr val="dk1"/>
              </a:solidFill>
              <a:effectLst/>
              <a:latin typeface="+mn-lt"/>
              <a:ea typeface="+mn-ea"/>
              <a:cs typeface="+mn-cs"/>
            </a:rPr>
            <a:t>b. Title V. Use when applying for a new Title V permit and for any revisions to an existing Title V Permit.</a:t>
          </a:r>
        </a:p>
        <a:p>
          <a:pPr lvl="0"/>
          <a:r>
            <a:rPr lang="en-US" sz="1600">
              <a:solidFill>
                <a:schemeClr val="dk1"/>
              </a:solidFill>
              <a:effectLst/>
              <a:latin typeface="+mn-lt"/>
              <a:ea typeface="+mn-ea"/>
              <a:cs typeface="+mn-cs"/>
            </a:rPr>
            <a:t>c. Risk Reduction Plan. Use for applications to implement or revise Rule 1210 Requirements.</a:t>
          </a:r>
        </a:p>
        <a:p>
          <a:pPr lvl="0"/>
          <a:r>
            <a:rPr lang="en-US" sz="1600">
              <a:solidFill>
                <a:schemeClr val="dk1"/>
              </a:solidFill>
              <a:effectLst/>
              <a:latin typeface="+mn-lt"/>
              <a:ea typeface="+mn-ea"/>
              <a:cs typeface="+mn-cs"/>
            </a:rPr>
            <a:t>d. Emission Reduction Credits (ERCs). Select this option when requesting the issuance of new ERCs and for transfer or surrender of ERCs.</a:t>
          </a:r>
        </a:p>
        <a:p>
          <a:pPr lvl="0"/>
          <a:r>
            <a:rPr lang="en-US" sz="1600">
              <a:solidFill>
                <a:schemeClr val="dk1"/>
              </a:solidFill>
              <a:effectLst/>
              <a:latin typeface="+mn-lt"/>
              <a:ea typeface="+mn-ea"/>
              <a:cs typeface="+mn-cs"/>
            </a:rPr>
            <a:t>e. Other. Includes applications which do not fit into any other categories (please describe in “Equipment Description” section of form)</a:t>
          </a:r>
        </a:p>
        <a:p>
          <a:pPr lvl="0"/>
          <a:endParaRPr lang="en-US" sz="1600">
            <a:solidFill>
              <a:schemeClr val="dk1"/>
            </a:solidFill>
            <a:effectLst/>
            <a:latin typeface="+mn-lt"/>
            <a:ea typeface="+mn-ea"/>
            <a:cs typeface="+mn-cs"/>
          </a:endParaRPr>
        </a:p>
        <a:p>
          <a:r>
            <a:rPr lang="en-US" sz="1600" i="1">
              <a:solidFill>
                <a:schemeClr val="dk1"/>
              </a:solidFill>
              <a:effectLst/>
              <a:latin typeface="+mn-lt"/>
              <a:ea typeface="+mn-ea"/>
              <a:cs typeface="+mn-cs"/>
            </a:rPr>
            <a:t>(*If you are indicating the reason for submittal is Like Kind Replacement, this will result in a lower fee, but please ensure you are familiar with the requirements to qualify under this provision as not all replacements are eligible. If you have a question regarding applicability of this application type, please contact the District.)</a:t>
          </a:r>
          <a:endParaRPr lang="en-US" sz="1600">
            <a:solidFill>
              <a:schemeClr val="dk1"/>
            </a:solidFill>
            <a:effectLst/>
            <a:latin typeface="+mn-lt"/>
            <a:ea typeface="+mn-ea"/>
            <a:cs typeface="+mn-cs"/>
          </a:endParaRPr>
        </a:p>
        <a:p>
          <a:r>
            <a:rPr lang="en-US" sz="1600">
              <a:solidFill>
                <a:schemeClr val="dk1"/>
              </a:solidFill>
              <a:effectLst/>
              <a:latin typeface="+mn-lt"/>
              <a:ea typeface="+mn-ea"/>
              <a:cs typeface="+mn-cs"/>
            </a:rPr>
            <a:t> </a:t>
          </a:r>
        </a:p>
        <a:p>
          <a:r>
            <a:rPr lang="en-US" sz="1600">
              <a:solidFill>
                <a:schemeClr val="dk1"/>
              </a:solidFill>
              <a:effectLst/>
              <a:latin typeface="+mn-lt"/>
              <a:ea typeface="+mn-ea"/>
              <a:cs typeface="+mn-cs"/>
            </a:rPr>
            <a:t>“</a:t>
          </a:r>
          <a:r>
            <a:rPr lang="en-US" sz="1600" b="1">
              <a:solidFill>
                <a:schemeClr val="dk1"/>
              </a:solidFill>
              <a:effectLst/>
              <a:latin typeface="+mn-lt"/>
              <a:ea typeface="+mn-ea"/>
              <a:cs typeface="+mn-cs"/>
            </a:rPr>
            <a:t>Equipment Type</a:t>
          </a:r>
          <a:r>
            <a:rPr lang="en-US" sz="1600">
              <a:solidFill>
                <a:schemeClr val="dk1"/>
              </a:solidFill>
              <a:effectLst/>
              <a:latin typeface="+mn-lt"/>
              <a:ea typeface="+mn-ea"/>
              <a:cs typeface="+mn-cs"/>
            </a:rPr>
            <a:t>” - Using the dropdown menu, select the equipment type that describes your equipment. </a:t>
          </a:r>
        </a:p>
        <a:p>
          <a:r>
            <a:rPr lang="en-US" sz="1600">
              <a:solidFill>
                <a:schemeClr val="dk1"/>
              </a:solidFill>
              <a:effectLst/>
              <a:latin typeface="+mn-lt"/>
              <a:ea typeface="+mn-ea"/>
              <a:cs typeface="+mn-cs"/>
            </a:rPr>
            <a:t> </a:t>
          </a:r>
        </a:p>
        <a:p>
          <a:r>
            <a:rPr lang="en-US" sz="1600">
              <a:solidFill>
                <a:schemeClr val="dk1"/>
              </a:solidFill>
              <a:effectLst/>
              <a:latin typeface="+mn-lt"/>
              <a:ea typeface="+mn-ea"/>
              <a:cs typeface="+mn-cs"/>
            </a:rPr>
            <a:t>“</a:t>
          </a:r>
          <a:r>
            <a:rPr lang="en-US" sz="1600" b="1">
              <a:solidFill>
                <a:schemeClr val="dk1"/>
              </a:solidFill>
              <a:effectLst/>
              <a:latin typeface="+mn-lt"/>
              <a:ea typeface="+mn-ea"/>
              <a:cs typeface="+mn-cs"/>
            </a:rPr>
            <a:t>Applicant DBA</a:t>
          </a:r>
          <a:r>
            <a:rPr lang="en-US" sz="1600">
              <a:solidFill>
                <a:schemeClr val="dk1"/>
              </a:solidFill>
              <a:effectLst/>
              <a:latin typeface="+mn-lt"/>
              <a:ea typeface="+mn-ea"/>
              <a:cs typeface="+mn-cs"/>
            </a:rPr>
            <a:t>” - Enter the company name/DBA of the owner/operator of the equipment</a:t>
          </a:r>
        </a:p>
        <a:p>
          <a:r>
            <a:rPr lang="en-US" sz="1600">
              <a:solidFill>
                <a:schemeClr val="dk1"/>
              </a:solidFill>
              <a:effectLst/>
              <a:latin typeface="+mn-lt"/>
              <a:ea typeface="+mn-ea"/>
              <a:cs typeface="+mn-cs"/>
            </a:rPr>
            <a:t> </a:t>
          </a:r>
        </a:p>
        <a:p>
          <a:r>
            <a:rPr lang="en-US" sz="1600">
              <a:solidFill>
                <a:schemeClr val="dk1"/>
              </a:solidFill>
              <a:effectLst/>
              <a:latin typeface="+mn-lt"/>
              <a:ea typeface="+mn-ea"/>
              <a:cs typeface="+mn-cs"/>
            </a:rPr>
            <a:t>“</a:t>
          </a:r>
          <a:r>
            <a:rPr lang="en-US" sz="1600" b="1">
              <a:solidFill>
                <a:schemeClr val="dk1"/>
              </a:solidFill>
              <a:effectLst/>
              <a:latin typeface="+mn-lt"/>
              <a:ea typeface="+mn-ea"/>
              <a:cs typeface="+mn-cs"/>
            </a:rPr>
            <a:t>Existing Site</a:t>
          </a:r>
          <a:r>
            <a:rPr lang="en-US" sz="1600">
              <a:solidFill>
                <a:schemeClr val="dk1"/>
              </a:solidFill>
              <a:effectLst/>
              <a:latin typeface="+mn-lt"/>
              <a:ea typeface="+mn-ea"/>
              <a:cs typeface="+mn-cs"/>
            </a:rPr>
            <a:t>” - Select whether the location (site) is new or existing (i.e., has existing permits with the District).</a:t>
          </a:r>
        </a:p>
        <a:p>
          <a:r>
            <a:rPr lang="en-US" sz="1600">
              <a:solidFill>
                <a:schemeClr val="dk1"/>
              </a:solidFill>
              <a:effectLst/>
              <a:latin typeface="+mn-lt"/>
              <a:ea typeface="+mn-ea"/>
              <a:cs typeface="+mn-cs"/>
            </a:rPr>
            <a:t> </a:t>
          </a:r>
        </a:p>
        <a:p>
          <a:r>
            <a:rPr lang="en-US" sz="1600">
              <a:solidFill>
                <a:schemeClr val="dk1"/>
              </a:solidFill>
              <a:effectLst/>
              <a:latin typeface="+mn-lt"/>
              <a:ea typeface="+mn-ea"/>
              <a:cs typeface="+mn-cs"/>
            </a:rPr>
            <a:t>“</a:t>
          </a:r>
          <a:r>
            <a:rPr lang="en-US" sz="1600" b="1">
              <a:solidFill>
                <a:schemeClr val="dk1"/>
              </a:solidFill>
              <a:effectLst/>
              <a:latin typeface="+mn-lt"/>
              <a:ea typeface="+mn-ea"/>
              <a:cs typeface="+mn-cs"/>
            </a:rPr>
            <a:t>Affected Permit Number</a:t>
          </a:r>
          <a:r>
            <a:rPr lang="en-US" sz="1600">
              <a:solidFill>
                <a:schemeClr val="dk1"/>
              </a:solidFill>
              <a:effectLst/>
              <a:latin typeface="+mn-lt"/>
              <a:ea typeface="+mn-ea"/>
              <a:cs typeface="+mn-cs"/>
            </a:rPr>
            <a:t>” - For changes to existing permits, enter the permit number. For amendments, enter the application number being amended.</a:t>
          </a:r>
        </a:p>
        <a:p>
          <a:r>
            <a:rPr lang="en-US" sz="1600">
              <a:solidFill>
                <a:schemeClr val="dk1"/>
              </a:solidFill>
              <a:effectLst/>
              <a:latin typeface="+mn-lt"/>
              <a:ea typeface="+mn-ea"/>
              <a:cs typeface="+mn-cs"/>
            </a:rPr>
            <a:t> </a:t>
          </a:r>
        </a:p>
        <a:p>
          <a:r>
            <a:rPr lang="en-US" sz="1600">
              <a:solidFill>
                <a:schemeClr val="dk1"/>
              </a:solidFill>
              <a:effectLst/>
              <a:latin typeface="+mn-lt"/>
              <a:ea typeface="+mn-ea"/>
              <a:cs typeface="+mn-cs"/>
            </a:rPr>
            <a:t>"</a:t>
          </a:r>
          <a:r>
            <a:rPr lang="en-US" sz="1600" b="1">
              <a:solidFill>
                <a:schemeClr val="dk1"/>
              </a:solidFill>
              <a:effectLst/>
              <a:latin typeface="+mn-lt"/>
              <a:ea typeface="+mn-ea"/>
              <a:cs typeface="+mn-cs"/>
            </a:rPr>
            <a:t>Estimate Date</a:t>
          </a:r>
          <a:r>
            <a:rPr lang="en-US" sz="1600">
              <a:solidFill>
                <a:schemeClr val="dk1"/>
              </a:solidFill>
              <a:effectLst/>
              <a:latin typeface="+mn-lt"/>
              <a:ea typeface="+mn-ea"/>
              <a:cs typeface="+mn-cs"/>
            </a:rPr>
            <a:t>” – This is the date the form is filled out.</a:t>
          </a:r>
        </a:p>
        <a:p>
          <a:r>
            <a:rPr lang="en-US" sz="1600">
              <a:solidFill>
                <a:schemeClr val="dk1"/>
              </a:solidFill>
              <a:effectLst/>
              <a:latin typeface="+mn-lt"/>
              <a:ea typeface="+mn-ea"/>
              <a:cs typeface="+mn-cs"/>
            </a:rPr>
            <a:t> </a:t>
          </a:r>
        </a:p>
        <a:p>
          <a:r>
            <a:rPr lang="en-US" sz="1600">
              <a:solidFill>
                <a:schemeClr val="dk1"/>
              </a:solidFill>
              <a:effectLst/>
              <a:latin typeface="+mn-lt"/>
              <a:ea typeface="+mn-ea"/>
              <a:cs typeface="+mn-cs"/>
            </a:rPr>
            <a:t>“</a:t>
          </a:r>
          <a:r>
            <a:rPr lang="en-US" sz="1600" b="1">
              <a:solidFill>
                <a:schemeClr val="dk1"/>
              </a:solidFill>
              <a:effectLst/>
              <a:latin typeface="+mn-lt"/>
              <a:ea typeface="+mn-ea"/>
              <a:cs typeface="+mn-cs"/>
            </a:rPr>
            <a:t>Equipment Description</a:t>
          </a:r>
          <a:r>
            <a:rPr lang="en-US" sz="1600">
              <a:solidFill>
                <a:schemeClr val="dk1"/>
              </a:solidFill>
              <a:effectLst/>
              <a:latin typeface="+mn-lt"/>
              <a:ea typeface="+mn-ea"/>
              <a:cs typeface="+mn-cs"/>
            </a:rPr>
            <a:t>” – Please enter a brief description of the equipment for which the permit is being applied for.</a:t>
          </a:r>
        </a:p>
        <a:p>
          <a:r>
            <a:rPr lang="en-US" sz="1600">
              <a:solidFill>
                <a:schemeClr val="dk1"/>
              </a:solidFill>
              <a:effectLst/>
              <a:latin typeface="+mn-lt"/>
              <a:ea typeface="+mn-ea"/>
              <a:cs typeface="+mn-cs"/>
            </a:rPr>
            <a:t> </a:t>
          </a:r>
        </a:p>
        <a:p>
          <a:r>
            <a:rPr lang="en-US" sz="1600">
              <a:solidFill>
                <a:schemeClr val="dk1"/>
              </a:solidFill>
              <a:effectLst/>
              <a:latin typeface="+mn-lt"/>
              <a:ea typeface="+mn-ea"/>
              <a:cs typeface="+mn-cs"/>
            </a:rPr>
            <a:t>“</a:t>
          </a:r>
          <a:r>
            <a:rPr lang="en-US" sz="1600" b="1">
              <a:solidFill>
                <a:schemeClr val="dk1"/>
              </a:solidFill>
              <a:effectLst/>
              <a:latin typeface="+mn-lt"/>
              <a:ea typeface="+mn-ea"/>
              <a:cs typeface="+mn-cs"/>
            </a:rPr>
            <a:t>Special Considerations</a:t>
          </a:r>
          <a:r>
            <a:rPr lang="en-US" sz="1600">
              <a:solidFill>
                <a:schemeClr val="dk1"/>
              </a:solidFill>
              <a:effectLst/>
              <a:latin typeface="+mn-lt"/>
              <a:ea typeface="+mn-ea"/>
              <a:cs typeface="+mn-cs"/>
            </a:rPr>
            <a:t>” - Complete any of the special consideration drop downs that apply</a:t>
          </a:r>
          <a:br>
            <a:rPr lang="en-US" sz="1600">
              <a:solidFill>
                <a:schemeClr val="dk1"/>
              </a:solidFill>
              <a:effectLst/>
              <a:latin typeface="+mn-lt"/>
              <a:ea typeface="+mn-ea"/>
              <a:cs typeface="+mn-cs"/>
            </a:rPr>
          </a:br>
          <a:r>
            <a:rPr lang="en-US" sz="1600" b="1">
              <a:solidFill>
                <a:schemeClr val="dk1"/>
              </a:solidFill>
              <a:effectLst/>
              <a:latin typeface="+mn-lt"/>
              <a:ea typeface="+mn-ea"/>
              <a:cs typeface="+mn-cs"/>
            </a:rPr>
            <a:t>1 – "Number of Units</a:t>
          </a:r>
          <a:r>
            <a:rPr lang="en-US" sz="1600">
              <a:solidFill>
                <a:schemeClr val="dk1"/>
              </a:solidFill>
              <a:effectLst/>
              <a:latin typeface="+mn-lt"/>
              <a:ea typeface="+mn-ea"/>
              <a:cs typeface="+mn-cs"/>
            </a:rPr>
            <a:t>". Indicate the number of permits you are applying for. If you are applying for multiple identical equipment at the same time, see instructions below for using multiple estimate sheets.</a:t>
          </a:r>
          <a:br>
            <a:rPr lang="en-US" sz="1600">
              <a:solidFill>
                <a:schemeClr val="dk1"/>
              </a:solidFill>
              <a:effectLst/>
              <a:latin typeface="+mn-lt"/>
              <a:ea typeface="+mn-ea"/>
              <a:cs typeface="+mn-cs"/>
            </a:rPr>
          </a:br>
          <a:r>
            <a:rPr lang="en-US" sz="1600" b="1">
              <a:solidFill>
                <a:schemeClr val="dk1"/>
              </a:solidFill>
              <a:effectLst/>
              <a:latin typeface="+mn-lt"/>
              <a:ea typeface="+mn-ea"/>
              <a:cs typeface="+mn-cs"/>
            </a:rPr>
            <a:t>2 –</a:t>
          </a:r>
          <a:r>
            <a:rPr lang="en-US" sz="1600">
              <a:solidFill>
                <a:schemeClr val="dk1"/>
              </a:solidFill>
              <a:effectLst/>
              <a:latin typeface="+mn-lt"/>
              <a:ea typeface="+mn-ea"/>
              <a:cs typeface="+mn-cs"/>
            </a:rPr>
            <a:t> "</a:t>
          </a:r>
          <a:r>
            <a:rPr lang="en-US" sz="1600" b="1">
              <a:solidFill>
                <a:schemeClr val="dk1"/>
              </a:solidFill>
              <a:effectLst/>
              <a:latin typeface="+mn-lt"/>
              <a:ea typeface="+mn-ea"/>
              <a:cs typeface="+mn-cs"/>
            </a:rPr>
            <a:t>Outstanding Permit Fees</a:t>
          </a:r>
          <a:r>
            <a:rPr lang="en-US" sz="1600">
              <a:solidFill>
                <a:schemeClr val="dk1"/>
              </a:solidFill>
              <a:effectLst/>
              <a:latin typeface="+mn-lt"/>
              <a:ea typeface="+mn-ea"/>
              <a:cs typeface="+mn-cs"/>
            </a:rPr>
            <a:t>." If your permit was previously retired for non-payment, you may owe back fees. Indicate yes in this box, and contact the District to determine what total amount is owed. This must be paid prior to apply to reactive your permit.</a:t>
          </a:r>
          <a:br>
            <a:rPr lang="en-US" sz="1600">
              <a:solidFill>
                <a:schemeClr val="dk1"/>
              </a:solidFill>
              <a:effectLst/>
              <a:latin typeface="+mn-lt"/>
              <a:ea typeface="+mn-ea"/>
              <a:cs typeface="+mn-cs"/>
            </a:rPr>
          </a:br>
          <a:r>
            <a:rPr lang="en-US" sz="1600" b="1">
              <a:solidFill>
                <a:schemeClr val="dk1"/>
              </a:solidFill>
              <a:effectLst/>
              <a:latin typeface="+mn-lt"/>
              <a:ea typeface="+mn-ea"/>
              <a:cs typeface="+mn-cs"/>
            </a:rPr>
            <a:t>3 – "Split Payment</a:t>
          </a:r>
          <a:r>
            <a:rPr lang="en-US" sz="1600">
              <a:solidFill>
                <a:schemeClr val="dk1"/>
              </a:solidFill>
              <a:effectLst/>
              <a:latin typeface="+mn-lt"/>
              <a:ea typeface="+mn-ea"/>
              <a:cs typeface="+mn-cs"/>
            </a:rPr>
            <a:t>". The District has a split payment option. This allows the application to be paid in four installments. If you wish to request this option, indicate yes and the total fee will be divided in four, plus an additional processing fee is paid with the first application.</a:t>
          </a:r>
        </a:p>
        <a:p>
          <a:r>
            <a:rPr lang="en-US" sz="1600" b="1">
              <a:solidFill>
                <a:schemeClr val="dk1"/>
              </a:solidFill>
              <a:effectLst/>
              <a:latin typeface="+mn-lt"/>
              <a:ea typeface="+mn-ea"/>
              <a:cs typeface="+mn-cs"/>
            </a:rPr>
            <a:t>4 – “Application is a minor modification.”</a:t>
          </a:r>
          <a:r>
            <a:rPr lang="en-US" sz="1600">
              <a:solidFill>
                <a:schemeClr val="dk1"/>
              </a:solidFill>
              <a:effectLst/>
              <a:latin typeface="+mn-lt"/>
              <a:ea typeface="+mn-ea"/>
              <a:cs typeface="+mn-cs"/>
            </a:rPr>
            <a:t> The estimate sheet assumes a certain amount of engineering review time for each type of T&amp;M permit revision; however, applications that don't significantly alter the equipment or emission often require less time to review. This box can be selected to reduce the estimated review time and engineering service fees for this type of minor revision. Please note that even if this box is selected an invoice will be issued for any additional engineering time needed to complete the evaluation beyond the initial estimate.</a:t>
          </a:r>
          <a:br>
            <a:rPr lang="en-US" sz="1600">
              <a:solidFill>
                <a:schemeClr val="dk1"/>
              </a:solidFill>
              <a:effectLst/>
              <a:latin typeface="+mn-lt"/>
              <a:ea typeface="+mn-ea"/>
              <a:cs typeface="+mn-cs"/>
            </a:rPr>
          </a:br>
          <a:r>
            <a:rPr lang="en-US" sz="1600" b="1">
              <a:solidFill>
                <a:schemeClr val="dk1"/>
              </a:solidFill>
              <a:effectLst/>
              <a:latin typeface="+mn-lt"/>
              <a:ea typeface="+mn-ea"/>
              <a:cs typeface="+mn-cs"/>
            </a:rPr>
            <a:t>5 – "HRA Fee not applicable...</a:t>
          </a:r>
          <a:r>
            <a:rPr lang="en-US" sz="1600">
              <a:solidFill>
                <a:schemeClr val="dk1"/>
              </a:solidFill>
              <a:effectLst/>
              <a:latin typeface="+mn-lt"/>
              <a:ea typeface="+mn-ea"/>
              <a:cs typeface="+mn-cs"/>
            </a:rPr>
            <a:t>" </a:t>
          </a:r>
          <a:r>
            <a:rPr lang="en-US" sz="1600" u="sng">
              <a:solidFill>
                <a:schemeClr val="dk1"/>
              </a:solidFill>
              <a:effectLst/>
              <a:latin typeface="+mn-lt"/>
              <a:ea typeface="+mn-ea"/>
              <a:cs typeface="+mn-cs"/>
              <a:hlinkClick xmlns:r="http://schemas.openxmlformats.org/officeDocument/2006/relationships" r:id=""/>
            </a:rPr>
            <a:t>District Rule 1200</a:t>
          </a:r>
          <a:r>
            <a:rPr lang="en-US" sz="1600">
              <a:solidFill>
                <a:schemeClr val="dk1"/>
              </a:solidFill>
              <a:effectLst/>
              <a:latin typeface="+mn-lt"/>
              <a:ea typeface="+mn-ea"/>
              <a:cs typeface="+mn-cs"/>
            </a:rPr>
            <a:t> requires that an HRA be conducted for any project that results in an increase in Toxic Air Contaminants. The estimate sheet assumes that most applications require this fee; however, certain applications may not increase emissions or a project may consist of multiple applications where only one fee is required. If either of these is the case for your application, use this box to remove the HRA fee, but note that if this fee is required an invoice will be issued for the additional amount.</a:t>
          </a:r>
        </a:p>
        <a:p>
          <a:endParaRPr lang="en-US" sz="1600">
            <a:solidFill>
              <a:schemeClr val="dk1"/>
            </a:solidFill>
            <a:effectLst/>
            <a:latin typeface="+mn-lt"/>
            <a:ea typeface="+mn-ea"/>
            <a:cs typeface="+mn-cs"/>
          </a:endParaRPr>
        </a:p>
        <a:p>
          <a:r>
            <a:rPr lang="en-US" sz="1600">
              <a:solidFill>
                <a:schemeClr val="dk1"/>
              </a:solidFill>
              <a:effectLst/>
              <a:latin typeface="+mn-lt"/>
              <a:ea typeface="+mn-ea"/>
              <a:cs typeface="+mn-cs"/>
            </a:rPr>
            <a:t>The specific fees that must be included are determined by </a:t>
          </a:r>
          <a:r>
            <a:rPr lang="en-US" sz="1600" u="sng">
              <a:solidFill>
                <a:schemeClr val="dk1"/>
              </a:solidFill>
              <a:effectLst/>
              <a:latin typeface="+mn-lt"/>
              <a:ea typeface="+mn-ea"/>
              <a:cs typeface="+mn-cs"/>
              <a:hlinkClick xmlns:r="http://schemas.openxmlformats.org/officeDocument/2006/relationships" r:id=""/>
            </a:rPr>
            <a:t>District Rule 40</a:t>
          </a:r>
          <a:r>
            <a:rPr lang="en-US" sz="1600">
              <a:solidFill>
                <a:schemeClr val="dk1"/>
              </a:solidFill>
              <a:effectLst/>
              <a:latin typeface="+mn-lt"/>
              <a:ea typeface="+mn-ea"/>
              <a:cs typeface="+mn-cs"/>
            </a:rPr>
            <a:t> and can include fixed fees and/or time and material (T&amp;M) based fees. Please note that T&amp;M based fees are estimates and can vary based on the amount of work necessary to complete the review of the application. Additionally, review of certain requirements, including Health Risk Assessments (HRA), New Source Review (NSR), California Environmental Quality Act (CEQA), and others are also assessed on a Time &amp; Material basis.</a:t>
          </a:r>
        </a:p>
        <a:p>
          <a:r>
            <a:rPr lang="en-US" sz="1600">
              <a:solidFill>
                <a:schemeClr val="dk1"/>
              </a:solidFill>
              <a:effectLst/>
              <a:latin typeface="+mn-lt"/>
              <a:ea typeface="+mn-ea"/>
              <a:cs typeface="+mn-cs"/>
            </a:rPr>
            <a:t> </a:t>
          </a:r>
        </a:p>
        <a:p>
          <a:endParaRPr lang="en-US" sz="1600">
            <a:solidFill>
              <a:schemeClr val="dk1"/>
            </a:solidFill>
            <a:effectLst/>
            <a:latin typeface="+mn-lt"/>
            <a:ea typeface="+mn-ea"/>
            <a:cs typeface="+mn-cs"/>
          </a:endParaRPr>
        </a:p>
        <a:p>
          <a:r>
            <a:rPr lang="en-US" sz="1600" b="1">
              <a:solidFill>
                <a:schemeClr val="dk1"/>
              </a:solidFill>
              <a:effectLst/>
              <a:latin typeface="+mn-lt"/>
              <a:ea typeface="+mn-ea"/>
              <a:cs typeface="+mn-cs"/>
            </a:rPr>
            <a:t>Note for Multiple Applications - </a:t>
          </a:r>
          <a:r>
            <a:rPr lang="en-US" sz="1600">
              <a:solidFill>
                <a:schemeClr val="dk1"/>
              </a:solidFill>
              <a:effectLst/>
              <a:latin typeface="+mn-lt"/>
              <a:ea typeface="+mn-ea"/>
              <a:cs typeface="+mn-cs"/>
            </a:rPr>
            <a:t>If you are submitting multiple applications simultaneously, a single fee estimate sheet can be used if all equipment is within the same fee schedule and you are applying for multiple permits. However, note that a single application record will be created for each individual application.</a:t>
          </a:r>
        </a:p>
        <a:p>
          <a:endParaRPr lang="en-US" sz="1600">
            <a:solidFill>
              <a:schemeClr val="dk1"/>
            </a:solidFill>
            <a:effectLst/>
            <a:latin typeface="+mn-lt"/>
            <a:ea typeface="+mn-ea"/>
            <a:cs typeface="+mn-cs"/>
          </a:endParaRPr>
        </a:p>
        <a:p>
          <a:r>
            <a:rPr lang="en-US" sz="1600">
              <a:solidFill>
                <a:schemeClr val="dk1"/>
              </a:solidFill>
              <a:effectLst/>
              <a:latin typeface="+mn-lt"/>
              <a:ea typeface="+mn-ea"/>
              <a:cs typeface="+mn-cs"/>
            </a:rPr>
            <a:t>If you are submitting multiple applications simultaneously and wish to take advantage of the multiple identical equipment lower fee provisions of Rule 40(d)(8)(i), complete an estimate form for the first unit, and then a separate form for the subsequent units, with the reason for submittal as “3.e. Other” and include "Additional Identical Unit, Applying Same Time" in</a:t>
          </a:r>
          <a:r>
            <a:rPr lang="en-US" sz="1600" baseline="0">
              <a:solidFill>
                <a:schemeClr val="dk1"/>
              </a:solidFill>
              <a:effectLst/>
              <a:latin typeface="+mn-lt"/>
              <a:ea typeface="+mn-ea"/>
              <a:cs typeface="+mn-cs"/>
            </a:rPr>
            <a:t> the description</a:t>
          </a:r>
          <a:r>
            <a:rPr lang="en-US" sz="1600">
              <a:solidFill>
                <a:schemeClr val="dk1"/>
              </a:solidFill>
              <a:effectLst/>
              <a:latin typeface="+mn-lt"/>
              <a:ea typeface="+mn-ea"/>
              <a:cs typeface="+mn-cs"/>
            </a:rPr>
            <a:t>.</a:t>
          </a:r>
        </a:p>
        <a:p>
          <a:endParaRPr lang="en-US" sz="1600">
            <a:solidFill>
              <a:schemeClr val="dk1"/>
            </a:solidFill>
            <a:effectLst/>
            <a:latin typeface="+mn-lt"/>
            <a:ea typeface="+mn-ea"/>
            <a:cs typeface="+mn-cs"/>
          </a:endParaRPr>
        </a:p>
        <a:p>
          <a:r>
            <a:rPr lang="en-US" sz="1600">
              <a:solidFill>
                <a:schemeClr val="dk1"/>
              </a:solidFill>
              <a:effectLst/>
              <a:latin typeface="+mn-lt"/>
              <a:ea typeface="+mn-ea"/>
              <a:cs typeface="+mn-cs"/>
            </a:rPr>
            <a:t> </a:t>
          </a:r>
        </a:p>
        <a:p>
          <a:r>
            <a:rPr lang="en-US" sz="1600" b="1" u="sng">
              <a:solidFill>
                <a:schemeClr val="dk1"/>
              </a:solidFill>
              <a:effectLst/>
              <a:latin typeface="+mn-lt"/>
              <a:ea typeface="+mn-ea"/>
              <a:cs typeface="+mn-cs"/>
            </a:rPr>
            <a:t>The fees listed in this estimate are intended to be the deposit necessary to begin work on your application. In most cases, fees will be accurate; however, some fees are estimates of time &amp; material based fees and the final fee may be more or less than the estimated amount. If additional fees are owed, you will be invoiced for these fees and if any fees are remaining after approval, these will be refunded. Work records are kept for purposes of establishing time and material based fees.</a:t>
          </a:r>
        </a:p>
        <a:p>
          <a:endParaRPr lang="en-US" sz="1600">
            <a:solidFill>
              <a:schemeClr val="dk1"/>
            </a:solidFill>
            <a:effectLst/>
            <a:latin typeface="+mn-lt"/>
            <a:ea typeface="+mn-ea"/>
            <a:cs typeface="+mn-cs"/>
          </a:endParaRPr>
        </a:p>
        <a:p>
          <a:r>
            <a:rPr lang="en-US" sz="1600">
              <a:solidFill>
                <a:schemeClr val="dk1"/>
              </a:solidFill>
              <a:effectLst/>
              <a:latin typeface="+mn-lt"/>
              <a:ea typeface="+mn-ea"/>
              <a:cs typeface="+mn-cs"/>
            </a:rPr>
            <a:t> </a:t>
          </a:r>
        </a:p>
        <a:p>
          <a:endParaRPr lang="en-US" sz="1600">
            <a:solidFill>
              <a:schemeClr val="dk1"/>
            </a:solidFill>
            <a:effectLst/>
            <a:latin typeface="+mn-lt"/>
            <a:ea typeface="+mn-ea"/>
            <a:cs typeface="+mn-cs"/>
          </a:endParaRPr>
        </a:p>
        <a:p>
          <a:r>
            <a:rPr lang="en-US" sz="2000" b="1">
              <a:solidFill>
                <a:schemeClr val="dk1"/>
              </a:solidFill>
              <a:effectLst/>
              <a:latin typeface="+mn-lt"/>
              <a:ea typeface="+mn-ea"/>
              <a:cs typeface="+mn-cs"/>
            </a:rPr>
            <a:t>How to Pay</a:t>
          </a:r>
        </a:p>
        <a:p>
          <a:r>
            <a:rPr lang="en-US" sz="1600">
              <a:solidFill>
                <a:schemeClr val="dk1"/>
              </a:solidFill>
              <a:effectLst/>
              <a:latin typeface="+mn-lt"/>
              <a:ea typeface="+mn-ea"/>
              <a:cs typeface="+mn-cs"/>
            </a:rPr>
            <a:t>Fees may be paid by check payable to "Air Pollution Control District" and mailed or dropped off at 10124 Old Grove Rd, San Diego, CA, 92131.  Office hours are 9a-12p or 1p-4p.  Payment can also be made by credit card (Visa, MasterCard, and American Express). If paying by credit card, please contact accounting department at (858) 586-2600.  Please note that credit card payments are assessed a transaction fee of 2.19 % that is charged by the credit card provider. </a:t>
          </a:r>
        </a:p>
        <a:p>
          <a:r>
            <a:rPr lang="en-US" sz="1600">
              <a:solidFill>
                <a:schemeClr val="dk1"/>
              </a:solidFill>
              <a:effectLst/>
              <a:latin typeface="+mn-lt"/>
              <a:ea typeface="+mn-ea"/>
              <a:cs typeface="+mn-cs"/>
            </a:rPr>
            <a:t> </a:t>
          </a:r>
        </a:p>
        <a:p>
          <a:endParaRPr lang="en-US" sz="16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dcountycagov-my.sharepoint.com/personal/stephen_amberg_sdcounty_ca_gov/Documents/Desktop/Fee-est-charbroiler-Both.xlsx" TargetMode="External"/><Relationship Id="rId1" Type="http://schemas.openxmlformats.org/officeDocument/2006/relationships/externalLinkPath" Target="Desktop/Fee-est-charbroiler-Bo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Fee-est-charbroiler"/>
      <sheetName val="Fee-est-bulkplants"/>
      <sheetName val="Fee-est-vaporrecovery"/>
      <sheetName val="Fee-est-mineralindustry"/>
      <sheetName val="Lists"/>
      <sheetName val="Rule 40 Fees"/>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4AB60-308D-4DBF-A910-C13983C66525}">
  <dimension ref="A1"/>
  <sheetViews>
    <sheetView showGridLines="0" zoomScaleNormal="100" workbookViewId="0"/>
  </sheetViews>
  <sheetFormatPr defaultRowHeight="15" x14ac:dyDescent="0.25"/>
  <sheetData/>
  <sheetProtection algorithmName="SHA-512" hashValue="KGoUYVEKlxv29akRM4fenH0TLioMCtoYL+/hMDlZ8pG7MbnpKlWzxFo4+CHXG8A5dQnE6ncV+7+sHpX/l7lmpg==" saltValue="ZnxVbKnBDTHiJ5MMABfSi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D1ACF-C10A-4D3F-8308-1B7D719A9A1C}">
  <sheetPr>
    <pageSetUpPr fitToPage="1"/>
  </sheetPr>
  <dimension ref="A1:L78"/>
  <sheetViews>
    <sheetView tabSelected="1" zoomScale="115" zoomScaleNormal="115" workbookViewId="0">
      <selection activeCell="C5" sqref="C5:E5"/>
    </sheetView>
  </sheetViews>
  <sheetFormatPr defaultColWidth="9.28515625" defaultRowHeight="14.25" x14ac:dyDescent="0.2"/>
  <cols>
    <col min="1" max="1" width="9.28515625" style="1"/>
    <col min="2" max="2" width="11.7109375" style="1" customWidth="1"/>
    <col min="3" max="3" width="8.28515625" style="1" customWidth="1"/>
    <col min="4" max="4" width="13" style="1" customWidth="1"/>
    <col min="5" max="5" width="15.28515625" style="1" customWidth="1"/>
    <col min="6" max="6" width="13.85546875" style="1" customWidth="1"/>
    <col min="7" max="7" width="10.28515625" style="1" customWidth="1"/>
    <col min="8" max="8" width="10.28515625" style="21" customWidth="1"/>
    <col min="9" max="9" width="14.42578125" style="1" customWidth="1"/>
    <col min="10" max="10" width="11.7109375" style="1" bestFit="1" customWidth="1"/>
    <col min="11" max="13" width="9.28515625" style="1"/>
    <col min="14" max="14" width="17" style="1" customWidth="1"/>
    <col min="15" max="16384" width="9.28515625" style="1"/>
  </cols>
  <sheetData>
    <row r="1" spans="1:12" ht="15" customHeight="1" x14ac:dyDescent="0.2">
      <c r="B1" s="2" t="s">
        <v>0</v>
      </c>
      <c r="C1" s="2"/>
      <c r="D1" s="2"/>
      <c r="E1" s="2"/>
      <c r="F1" s="2"/>
      <c r="G1" s="2"/>
      <c r="H1" s="2"/>
      <c r="I1" s="2"/>
      <c r="J1" s="3"/>
    </row>
    <row r="2" spans="1:12" ht="18" x14ac:dyDescent="0.25">
      <c r="B2" s="4" t="s">
        <v>1</v>
      </c>
      <c r="C2" s="4"/>
      <c r="D2" s="4"/>
      <c r="E2" s="4"/>
      <c r="F2" s="4"/>
      <c r="G2" s="4"/>
      <c r="H2" s="4"/>
      <c r="I2" s="4"/>
      <c r="J2" s="5" t="s">
        <v>2</v>
      </c>
    </row>
    <row r="3" spans="1:12" ht="15.75" customHeight="1" x14ac:dyDescent="0.2">
      <c r="B3" s="6" t="s">
        <v>3</v>
      </c>
      <c r="C3" s="6"/>
      <c r="D3" s="6"/>
      <c r="E3" s="6"/>
      <c r="F3" s="6"/>
      <c r="G3" s="6"/>
      <c r="H3" s="6"/>
      <c r="I3" s="6"/>
      <c r="J3" s="5"/>
    </row>
    <row r="4" spans="1:12" ht="4.5" customHeight="1" x14ac:dyDescent="0.25">
      <c r="A4" s="7"/>
      <c r="B4" s="7"/>
      <c r="C4" s="7"/>
      <c r="D4" s="8"/>
      <c r="E4" s="8"/>
      <c r="F4" s="8"/>
      <c r="G4" s="7"/>
      <c r="H4" s="9"/>
      <c r="I4" s="7"/>
      <c r="J4" s="7"/>
    </row>
    <row r="5" spans="1:12" ht="25.15" customHeight="1" x14ac:dyDescent="0.2">
      <c r="A5" s="7" t="s">
        <v>4</v>
      </c>
      <c r="B5" s="7"/>
      <c r="C5" s="10" t="s">
        <v>5</v>
      </c>
      <c r="D5" s="10"/>
      <c r="E5" s="10"/>
      <c r="F5" s="11"/>
      <c r="G5" s="9" t="s">
        <v>6</v>
      </c>
      <c r="H5" s="12" t="s">
        <v>81</v>
      </c>
      <c r="I5" s="13"/>
      <c r="J5" s="14"/>
    </row>
    <row r="6" spans="1:12" ht="6" customHeight="1" x14ac:dyDescent="0.2">
      <c r="A6" s="7"/>
      <c r="B6" s="7"/>
      <c r="C6" s="7"/>
      <c r="D6" s="15"/>
      <c r="E6" s="15"/>
      <c r="F6" s="15"/>
      <c r="G6" s="15"/>
      <c r="H6" s="15"/>
      <c r="I6" s="15"/>
      <c r="J6" s="7"/>
    </row>
    <row r="7" spans="1:12" ht="28.15" customHeight="1" x14ac:dyDescent="0.2">
      <c r="A7" s="16" t="s">
        <v>8</v>
      </c>
      <c r="C7" s="17" t="s">
        <v>9</v>
      </c>
      <c r="D7" s="17"/>
      <c r="E7" s="17"/>
      <c r="F7" s="17"/>
      <c r="G7" s="17"/>
      <c r="H7" s="17"/>
      <c r="I7" s="17"/>
      <c r="J7" s="17"/>
    </row>
    <row r="8" spans="1:12" ht="6" customHeight="1" x14ac:dyDescent="0.2">
      <c r="A8" s="16"/>
      <c r="C8" s="18"/>
      <c r="D8" s="18"/>
      <c r="E8" s="18"/>
      <c r="F8" s="18"/>
      <c r="G8" s="7"/>
      <c r="H8" s="19"/>
      <c r="I8" s="18"/>
      <c r="J8" s="7"/>
    </row>
    <row r="9" spans="1:12" ht="15" customHeight="1" x14ac:dyDescent="0.2">
      <c r="A9" s="7" t="s">
        <v>10</v>
      </c>
      <c r="B9" s="7"/>
      <c r="C9" s="20" t="s">
        <v>11</v>
      </c>
      <c r="D9" s="20"/>
      <c r="E9" s="20"/>
      <c r="F9" s="20"/>
      <c r="G9" s="20"/>
      <c r="I9" s="19" t="s">
        <v>12</v>
      </c>
      <c r="J9" s="22" t="s">
        <v>13</v>
      </c>
    </row>
    <row r="10" spans="1:12" ht="6" customHeight="1" x14ac:dyDescent="0.25">
      <c r="A10" s="7"/>
      <c r="B10" s="7"/>
      <c r="C10" s="7"/>
      <c r="D10" s="23"/>
      <c r="E10" s="23"/>
      <c r="F10" s="23"/>
    </row>
    <row r="11" spans="1:12" ht="13.9" customHeight="1" x14ac:dyDescent="0.2">
      <c r="A11" s="7" t="s">
        <v>14</v>
      </c>
      <c r="B11" s="7"/>
      <c r="C11" s="20" t="s">
        <v>15</v>
      </c>
      <c r="D11" s="20"/>
      <c r="E11" s="20"/>
      <c r="F11" s="20"/>
      <c r="G11" s="20"/>
      <c r="I11" s="9" t="s">
        <v>16</v>
      </c>
      <c r="J11" s="24">
        <f ca="1">TODAY()</f>
        <v>46239</v>
      </c>
    </row>
    <row r="12" spans="1:12" ht="7.5" customHeight="1" x14ac:dyDescent="0.2">
      <c r="D12" s="25"/>
      <c r="E12" s="25"/>
      <c r="F12" s="25"/>
    </row>
    <row r="13" spans="1:12" ht="27.6" customHeight="1" x14ac:dyDescent="0.2">
      <c r="A13" s="7" t="s">
        <v>17</v>
      </c>
      <c r="B13" s="7"/>
      <c r="C13" s="26" t="str">
        <f>VLOOKUP(H5,Lists!A5:J20,10,)</f>
        <v>Permitting previously exempt equipment that is newly required to obtain a PTO or CER.</v>
      </c>
      <c r="D13" s="27"/>
      <c r="E13" s="27"/>
      <c r="F13" s="27"/>
      <c r="G13" s="27"/>
      <c r="H13" s="27"/>
      <c r="I13" s="27"/>
      <c r="J13" s="28"/>
      <c r="L13" s="29"/>
    </row>
    <row r="14" spans="1:12" ht="13.9" customHeight="1" x14ac:dyDescent="0.2">
      <c r="A14" s="7"/>
      <c r="B14" s="7"/>
      <c r="C14" s="281" t="str">
        <f>IF(C7='Rule 40 Fees'!D49,"To register a charbroiler with a SCAQMD certified calalytic oxidizer, existing and required to obtain a permit due to a Rule 11 change","To permit a new charbroiler, custom designed catalytic oxidizer.")</f>
        <v>To register a charbroiler with a SCAQMD certified calalytic oxidizer, existing and required to obtain a permit due to a Rule 11 change</v>
      </c>
      <c r="D14" s="282"/>
      <c r="E14" s="282"/>
      <c r="F14" s="282"/>
      <c r="G14" s="282"/>
      <c r="H14" s="282"/>
      <c r="I14" s="282"/>
      <c r="J14" s="283"/>
      <c r="L14" s="29"/>
    </row>
    <row r="15" spans="1:12" x14ac:dyDescent="0.2">
      <c r="A15" s="7"/>
      <c r="B15" s="7"/>
      <c r="C15" s="284"/>
      <c r="D15" s="285"/>
      <c r="E15" s="285"/>
      <c r="F15" s="285"/>
      <c r="G15" s="285"/>
      <c r="H15" s="285"/>
      <c r="I15" s="285"/>
      <c r="J15" s="286"/>
    </row>
    <row r="16" spans="1:12" ht="4.5" customHeight="1" x14ac:dyDescent="0.2">
      <c r="A16" s="7"/>
      <c r="B16" s="7"/>
      <c r="C16" s="30"/>
      <c r="D16" s="30"/>
      <c r="E16" s="30"/>
      <c r="F16" s="30"/>
      <c r="G16" s="30"/>
      <c r="H16" s="30"/>
      <c r="I16" s="31"/>
      <c r="J16" s="32"/>
    </row>
    <row r="17" spans="1:10" ht="4.5" customHeight="1" x14ac:dyDescent="0.2">
      <c r="A17" s="33"/>
      <c r="B17" s="33"/>
      <c r="C17" s="34"/>
      <c r="D17" s="34"/>
      <c r="E17" s="34"/>
      <c r="F17" s="34"/>
      <c r="G17" s="34"/>
      <c r="H17" s="34"/>
      <c r="I17" s="30"/>
      <c r="J17" s="35"/>
    </row>
    <row r="18" spans="1:10" x14ac:dyDescent="0.2">
      <c r="A18" s="2" t="s">
        <v>18</v>
      </c>
      <c r="B18" s="2"/>
      <c r="C18" s="2"/>
      <c r="D18" s="2"/>
      <c r="E18" s="7"/>
      <c r="F18" s="7"/>
      <c r="G18" s="30"/>
      <c r="I18" s="36" t="s">
        <v>19</v>
      </c>
      <c r="J18" s="37">
        <v>1</v>
      </c>
    </row>
    <row r="19" spans="1:10" ht="4.5" customHeight="1" x14ac:dyDescent="0.2">
      <c r="A19" s="7"/>
      <c r="B19" s="7"/>
      <c r="C19" s="30"/>
      <c r="D19" s="30"/>
      <c r="E19" s="30"/>
      <c r="F19" s="30"/>
      <c r="G19" s="30"/>
      <c r="I19" s="30"/>
      <c r="J19" s="30"/>
    </row>
    <row r="20" spans="1:10" x14ac:dyDescent="0.2">
      <c r="D20" s="36" t="s">
        <v>20</v>
      </c>
      <c r="E20" s="22" t="s">
        <v>13</v>
      </c>
      <c r="G20" s="38"/>
      <c r="I20" s="39" t="s">
        <v>21</v>
      </c>
      <c r="J20" s="22" t="s">
        <v>13</v>
      </c>
    </row>
    <row r="21" spans="1:10" ht="6" customHeight="1" x14ac:dyDescent="0.2">
      <c r="B21" s="7"/>
      <c r="C21" s="7"/>
      <c r="D21" s="7"/>
      <c r="E21" s="40"/>
      <c r="F21" s="40"/>
      <c r="G21" s="38"/>
      <c r="I21" s="41"/>
      <c r="J21" s="35"/>
    </row>
    <row r="22" spans="1:10" ht="14.25" customHeight="1" x14ac:dyDescent="0.2">
      <c r="B22" s="7"/>
      <c r="C22" s="7"/>
      <c r="D22" s="7"/>
      <c r="E22" s="40"/>
      <c r="F22" s="40"/>
      <c r="G22" s="38"/>
      <c r="I22" s="39" t="s">
        <v>22</v>
      </c>
      <c r="J22" s="22" t="s">
        <v>13</v>
      </c>
    </row>
    <row r="23" spans="1:10" ht="6" customHeight="1" x14ac:dyDescent="0.2">
      <c r="B23" s="7"/>
      <c r="C23" s="7"/>
      <c r="D23" s="7"/>
      <c r="E23" s="40"/>
      <c r="F23" s="40"/>
      <c r="G23" s="38"/>
      <c r="I23" s="41"/>
      <c r="J23" s="35"/>
    </row>
    <row r="24" spans="1:10" ht="15.75" customHeight="1" x14ac:dyDescent="0.2">
      <c r="A24" s="42"/>
      <c r="B24" s="38"/>
      <c r="C24" s="39"/>
      <c r="D24" s="18"/>
      <c r="E24" s="7"/>
      <c r="F24" s="42"/>
      <c r="I24" s="39" t="s">
        <v>23</v>
      </c>
      <c r="J24" s="22" t="s">
        <v>13</v>
      </c>
    </row>
    <row r="25" spans="1:10" ht="6.75" customHeight="1" x14ac:dyDescent="0.2">
      <c r="A25" s="43"/>
      <c r="B25" s="43"/>
      <c r="C25" s="43"/>
      <c r="D25" s="43"/>
      <c r="E25" s="43"/>
      <c r="F25" s="43"/>
      <c r="G25" s="43"/>
      <c r="H25" s="44"/>
      <c r="I25" s="43"/>
      <c r="J25" s="43"/>
    </row>
    <row r="26" spans="1:10" ht="6.75" customHeight="1" x14ac:dyDescent="0.2">
      <c r="A26" s="45"/>
      <c r="B26" s="46"/>
      <c r="C26" s="46"/>
      <c r="D26" s="46"/>
      <c r="E26" s="46"/>
      <c r="F26" s="46"/>
      <c r="G26" s="46"/>
      <c r="H26" s="47"/>
      <c r="I26" s="46"/>
      <c r="J26" s="48"/>
    </row>
    <row r="27" spans="1:10" ht="13.5" customHeight="1" x14ac:dyDescent="0.2">
      <c r="A27" s="49"/>
      <c r="B27" s="50" t="s">
        <v>24</v>
      </c>
      <c r="C27" s="51"/>
      <c r="D27" s="52" t="s">
        <v>25</v>
      </c>
      <c r="E27" s="53"/>
      <c r="F27" s="54"/>
      <c r="G27" s="51"/>
      <c r="H27" s="55" t="s">
        <v>26</v>
      </c>
      <c r="I27" s="53"/>
      <c r="J27" s="56"/>
    </row>
    <row r="28" spans="1:10" ht="5.25" customHeight="1" x14ac:dyDescent="0.2">
      <c r="A28" s="57"/>
      <c r="B28" s="58"/>
      <c r="C28" s="59"/>
      <c r="D28" s="60"/>
      <c r="E28" s="61"/>
      <c r="F28" s="62"/>
      <c r="G28" s="59"/>
      <c r="H28" s="63"/>
      <c r="I28" s="61"/>
      <c r="J28" s="64"/>
    </row>
    <row r="29" spans="1:10" ht="6.75" customHeight="1" thickBot="1" x14ac:dyDescent="0.25">
      <c r="A29" s="7"/>
      <c r="B29" s="7"/>
      <c r="C29" s="7"/>
      <c r="D29" s="7"/>
      <c r="E29" s="7"/>
      <c r="F29" s="7"/>
      <c r="G29" s="7"/>
      <c r="H29" s="9"/>
      <c r="I29" s="7"/>
      <c r="J29" s="7"/>
    </row>
    <row r="30" spans="1:10" ht="16.5" customHeight="1" thickTop="1" x14ac:dyDescent="0.2">
      <c r="A30" s="65" t="s">
        <v>27</v>
      </c>
      <c r="B30" s="65"/>
      <c r="C30" s="66"/>
      <c r="D30" s="67" t="s">
        <v>28</v>
      </c>
      <c r="E30" s="65"/>
      <c r="F30" s="66"/>
      <c r="G30" s="68"/>
      <c r="H30" s="69" t="s">
        <v>29</v>
      </c>
      <c r="I30" s="70"/>
      <c r="J30" s="70" t="s">
        <v>30</v>
      </c>
    </row>
    <row r="31" spans="1:10" ht="16.5" customHeight="1" thickBot="1" x14ac:dyDescent="0.25">
      <c r="A31" s="71"/>
      <c r="B31" s="71"/>
      <c r="C31" s="72"/>
      <c r="D31" s="73"/>
      <c r="E31" s="71"/>
      <c r="F31" s="72"/>
      <c r="G31" s="74" t="s">
        <v>31</v>
      </c>
      <c r="H31" s="75" t="s">
        <v>32</v>
      </c>
      <c r="I31" s="76" t="s">
        <v>33</v>
      </c>
      <c r="J31" s="76" t="s">
        <v>34</v>
      </c>
    </row>
    <row r="32" spans="1:10" ht="8.25" customHeight="1" thickTop="1" x14ac:dyDescent="0.2">
      <c r="A32" s="7"/>
      <c r="B32" s="30"/>
      <c r="C32" s="30"/>
      <c r="D32" s="30"/>
      <c r="E32" s="30"/>
      <c r="F32" s="30"/>
      <c r="G32" s="30"/>
      <c r="H32" s="9"/>
      <c r="I32" s="77"/>
      <c r="J32" s="77"/>
    </row>
    <row r="33" spans="1:10" x14ac:dyDescent="0.2">
      <c r="A33" s="78" t="s">
        <v>35</v>
      </c>
      <c r="B33" s="43"/>
      <c r="C33" s="43"/>
      <c r="D33" s="43"/>
      <c r="E33" s="43"/>
      <c r="F33" s="43"/>
      <c r="G33" s="43"/>
      <c r="H33" s="44"/>
      <c r="I33" s="79"/>
      <c r="J33" s="80"/>
    </row>
    <row r="34" spans="1:10" ht="15" customHeight="1" x14ac:dyDescent="0.2">
      <c r="A34" s="81" t="s">
        <v>36</v>
      </c>
      <c r="B34" s="82"/>
      <c r="C34" s="83"/>
      <c r="D34" s="84" t="s">
        <v>37</v>
      </c>
      <c r="E34" s="85"/>
      <c r="F34" s="86"/>
      <c r="G34" s="87" t="str" cm="1">
        <f t="array" ref="G34">IF(OR(H5=Lists!A10,H5=Lists!A15:A20),"N/A",
IF(H5=Lists!A14,'Rule 40 Fees'!I188,
IF(AND(J22="Yes",OR(H5=Lists!A9,H5=Lists!A11:A13)),8,
IF(AND(OR(H5=Lists!A5:A8),INDEX('Rule 40 Fees'!A5:Q211,MATCH(C7,'Rule 40 Fees'!D5:D211,0),7)="T+M"),
J18*INDEX('Rule 40 Fees'!A5:Q211,MATCH(C7,'Rule 40 Fees'!D5:D211,0),9),
IF(OR(INDEX('Rule 40 Fees'!A5:Q211,MATCH(C7,'Rule 40 Fees'!D5:D211,0),7)="T+M",OR(H5=Lists!A9,H5=Lists!A11:A13)),
J18*INDEX('Rule 40 Fees'!A5:Q211,MATCH(C7,'Rule 40 Fees'!D5:D211,0),10),"N/A")))))</f>
        <v>N/A</v>
      </c>
      <c r="H34" s="88" t="str">
        <f>IF(ISNUMBER(G34), 'Rule 40 Fees'!U9, "N/A")</f>
        <v>N/A</v>
      </c>
      <c r="I34" s="89" t="str">
        <f>IF(ISNUMBER(G34), G34*H34, "")</f>
        <v/>
      </c>
      <c r="J34" s="90" t="s">
        <v>38</v>
      </c>
    </row>
    <row r="35" spans="1:10" ht="15" customHeight="1" x14ac:dyDescent="0.2">
      <c r="A35" s="91"/>
      <c r="B35" s="92"/>
      <c r="C35" s="93"/>
      <c r="D35" s="84" t="s">
        <v>39</v>
      </c>
      <c r="E35" s="85"/>
      <c r="F35" s="86"/>
      <c r="G35" s="94">
        <f>IF(H35="N/A", "N/A", J18)</f>
        <v>1</v>
      </c>
      <c r="H35" s="95" cm="1">
        <f t="array" ref="H35">IF(H5=Lists!A10, 'Rule 40 Fees'!U8, IF(H5=Lists!A14, "N/A", IF(H5=Lists!A15, 'Rule 40 Fees'!G187, IF(INDEX('Rule 40 Fees'!A5:Q211,MATCH(C7,'Rule 40 Fees'!D5:D211,0),7)="T+M","N/A",IF(OR(H5=Lists!A5:A8),INDEX('Rule 40 Fees'!A5:Q211,MATCH(C7,'Rule 40 Fees'!D5:D211,0),7),"N/A")))))</f>
        <v>945</v>
      </c>
      <c r="I35" s="96">
        <f>IF(ISNUMBER(G35), G35*H35, "")</f>
        <v>945</v>
      </c>
      <c r="J35" s="90" t="s">
        <v>40</v>
      </c>
    </row>
    <row r="36" spans="1:10" ht="12.75" customHeight="1" x14ac:dyDescent="0.2">
      <c r="A36" s="7"/>
      <c r="B36" s="7"/>
      <c r="C36" s="7"/>
      <c r="D36" s="97"/>
      <c r="E36" s="97"/>
      <c r="F36" s="97"/>
      <c r="G36" s="98"/>
      <c r="H36" s="99"/>
      <c r="I36" s="100"/>
      <c r="J36" s="100"/>
    </row>
    <row r="37" spans="1:10" x14ac:dyDescent="0.2">
      <c r="A37" s="3" t="s">
        <v>41</v>
      </c>
      <c r="B37" s="7"/>
      <c r="C37" s="7"/>
      <c r="D37" s="30"/>
      <c r="E37" s="30"/>
      <c r="F37" s="30"/>
      <c r="G37" s="98"/>
      <c r="H37" s="101"/>
      <c r="I37" s="102"/>
      <c r="J37" s="102"/>
    </row>
    <row r="38" spans="1:10" ht="15" customHeight="1" x14ac:dyDescent="0.2">
      <c r="A38" s="81" t="s">
        <v>42</v>
      </c>
      <c r="B38" s="82"/>
      <c r="C38" s="83"/>
      <c r="D38" s="103" t="s">
        <v>37</v>
      </c>
      <c r="E38" s="104"/>
      <c r="F38" s="105"/>
      <c r="G38" s="87" t="str" cm="1">
        <f t="array" ref="G38">IF(OR(H5=Lists!A5:A9,H5=Lists!A11:A13), IF(INDEX('Rule 40 Fees'!A5:Q211,MATCH(C7,'Rule 40 Fees'!D5:D211,0),11)&gt;0,INDEX('Rule 40 Fees'!A5:Q211,MATCH(C7,'Rule 40 Fees'!D5:D211,0),11),""), "")</f>
        <v/>
      </c>
      <c r="H38" s="106" t="str">
        <f>IF(ISNUMBER(G38), 'Rule 40 Fees'!U9, "")</f>
        <v/>
      </c>
      <c r="I38" s="107" t="str">
        <f>IF(ISNUMBER(G38), H38*G38, "")</f>
        <v/>
      </c>
      <c r="J38" s="90" t="s">
        <v>43</v>
      </c>
    </row>
    <row r="39" spans="1:10" ht="15" customHeight="1" x14ac:dyDescent="0.2">
      <c r="A39" s="91"/>
      <c r="B39" s="92"/>
      <c r="C39" s="93"/>
      <c r="D39" s="108" t="s">
        <v>44</v>
      </c>
      <c r="E39" s="109"/>
      <c r="F39" s="110"/>
      <c r="G39" s="94" t="str" cm="1">
        <f t="array" ref="G39">IF(OR(H5=Lists!A5:A9,H5=Lists!A11:A13), IF(INDEX('Rule 40 Fees'!A5:Q211,MATCH(C7,'Rule 40 Fees'!D5:D211,0),14)&gt;0,INDEX('Rule 40 Fees'!A5:Q211,MATCH(C7,'Rule 40 Fees'!D5:D211,0),14),""), "")</f>
        <v/>
      </c>
      <c r="H39" s="111" t="str">
        <f>IF(ISNUMBER(G39), 'Rule 40 Fees'!G255, "")</f>
        <v/>
      </c>
      <c r="I39" s="112" t="str">
        <f>IF(ISNUMBER(G39), H39*G39, "")</f>
        <v/>
      </c>
      <c r="J39" s="90" t="s">
        <v>45</v>
      </c>
    </row>
    <row r="40" spans="1:10" ht="6" customHeight="1" x14ac:dyDescent="0.2">
      <c r="A40" s="7"/>
      <c r="B40" s="7"/>
      <c r="C40" s="7"/>
      <c r="D40" s="97"/>
      <c r="E40" s="97"/>
      <c r="F40" s="97"/>
      <c r="G40" s="98"/>
      <c r="H40" s="99"/>
      <c r="I40" s="113"/>
      <c r="J40" s="100"/>
    </row>
    <row r="41" spans="1:10" ht="15" customHeight="1" x14ac:dyDescent="0.2">
      <c r="A41" s="114" t="s">
        <v>46</v>
      </c>
      <c r="B41" s="115"/>
      <c r="C41" s="116"/>
      <c r="D41" s="114" t="s">
        <v>47</v>
      </c>
      <c r="E41" s="115"/>
      <c r="F41" s="117"/>
      <c r="G41" s="118" t="str" cm="1">
        <f t="array" ref="G41">IF(J24="Yes", "", IF(OR(H5=Lists!A10,H5=Lists!A14:A20), "", INDEX('Rule 40 Fees'!A5:R211,MATCH(C7,'Rule 40 Fees'!D5:D211,0),18)))</f>
        <v/>
      </c>
      <c r="H41" s="119" t="str">
        <f>IF(ISNUMBER(G41),'Rule 40 Fees'!U6, "")</f>
        <v/>
      </c>
      <c r="I41" s="120" t="str">
        <f>IF(ISNUMBER(G41), H41*G41, "")</f>
        <v/>
      </c>
      <c r="J41" s="121" t="s">
        <v>48</v>
      </c>
    </row>
    <row r="42" spans="1:10" ht="15" customHeight="1" x14ac:dyDescent="0.2">
      <c r="A42" s="122"/>
      <c r="B42" s="123"/>
      <c r="C42" s="124"/>
      <c r="D42" s="122"/>
      <c r="E42" s="123"/>
      <c r="F42" s="125"/>
      <c r="G42" s="126"/>
      <c r="H42" s="127"/>
      <c r="I42" s="128"/>
      <c r="J42" s="129"/>
    </row>
    <row r="43" spans="1:10" ht="6" customHeight="1" x14ac:dyDescent="0.2">
      <c r="A43" s="7"/>
      <c r="B43" s="7"/>
      <c r="C43" s="7"/>
      <c r="D43" s="30"/>
      <c r="E43" s="30"/>
      <c r="F43" s="30"/>
      <c r="G43" s="98"/>
      <c r="H43" s="101"/>
      <c r="I43" s="102"/>
      <c r="J43" s="102"/>
    </row>
    <row r="44" spans="1:10" x14ac:dyDescent="0.2">
      <c r="A44" s="84" t="s">
        <v>49</v>
      </c>
      <c r="B44" s="85"/>
      <c r="C44" s="130"/>
      <c r="D44" s="84" t="s">
        <v>37</v>
      </c>
      <c r="E44" s="85"/>
      <c r="F44" s="86"/>
      <c r="G44" s="131" t="str" cm="1">
        <f t="array" ref="G44">IF(OR(H5=Lists!A5:A9,H5=Lists!A11:A13), IF(INDEX('Rule 40 Fees'!A5:Q211,MATCH(C7,'Rule 40 Fees'!D5:D211,0),13)&gt;0,INDEX('Rule 40 Fees'!A5:Q211,MATCH(C7,'Rule 40 Fees'!D5:D211,0),13),""), "")</f>
        <v/>
      </c>
      <c r="H44" s="132" t="str">
        <f>IF(ISNUMBER(G44), 'Rule 40 Fees'!U9, "")</f>
        <v/>
      </c>
      <c r="I44" s="133" t="str">
        <f>IF(ISNUMBER(H44), H44*G44, "")</f>
        <v/>
      </c>
      <c r="J44" s="90" t="s">
        <v>50</v>
      </c>
    </row>
    <row r="45" spans="1:10" ht="6" customHeight="1" x14ac:dyDescent="0.2">
      <c r="A45" s="7"/>
      <c r="B45" s="7"/>
      <c r="C45" s="7"/>
      <c r="D45" s="97"/>
      <c r="E45" s="97"/>
      <c r="F45" s="97"/>
      <c r="G45" s="98"/>
      <c r="H45" s="99"/>
      <c r="I45" s="100"/>
      <c r="J45" s="100"/>
    </row>
    <row r="46" spans="1:10" x14ac:dyDescent="0.2">
      <c r="A46" s="84" t="s">
        <v>51</v>
      </c>
      <c r="B46" s="85"/>
      <c r="C46" s="130"/>
      <c r="D46" s="84" t="s">
        <v>37</v>
      </c>
      <c r="E46" s="85"/>
      <c r="F46" s="86"/>
      <c r="G46" s="131" t="str" cm="1">
        <f t="array" ref="G46">IF(OR(H5=Lists!A5:A9,H5=Lists!A11:A13), IF(INDEX('Rule 40 Fees'!A5:Q211,MATCH(C7,'Rule 40 Fees'!D5:D211,0),12)&gt;0,INDEX('Rule 40 Fees'!A5:Q211,MATCH(C7,'Rule 40 Fees'!D5:D211,0),12),""), "")</f>
        <v/>
      </c>
      <c r="H46" s="132" t="str">
        <f>IF(ISNUMBER(G46), 'Rule 40 Fees'!U9, "")</f>
        <v/>
      </c>
      <c r="I46" s="133" t="str">
        <f>IF(ISNUMBER(H46), H46*G46, "")</f>
        <v/>
      </c>
      <c r="J46" s="90" t="s">
        <v>52</v>
      </c>
    </row>
    <row r="47" spans="1:10" ht="6" customHeight="1" x14ac:dyDescent="0.2">
      <c r="A47" s="7"/>
      <c r="B47" s="7"/>
      <c r="C47" s="7"/>
      <c r="D47" s="97"/>
      <c r="E47" s="97"/>
      <c r="F47" s="97"/>
      <c r="G47" s="98"/>
      <c r="H47" s="99"/>
      <c r="I47" s="100"/>
      <c r="J47" s="100"/>
    </row>
    <row r="48" spans="1:10" ht="15.75" customHeight="1" x14ac:dyDescent="0.2">
      <c r="A48" s="84" t="s">
        <v>53</v>
      </c>
      <c r="B48" s="85"/>
      <c r="C48" s="130"/>
      <c r="D48" s="84" t="s">
        <v>54</v>
      </c>
      <c r="E48" s="85"/>
      <c r="F48" s="86"/>
      <c r="G48" s="131" t="str" cm="1">
        <f t="array" ref="G48">IF(OR(H5=Lists!A5:A9,H5=Lists!A11:A13), IF(INDEX('Rule 40 Fees'!A5:Q211,MATCH(C7,'Rule 40 Fees'!D5:D211,0),15)&gt;0,INDEX('Rule 40 Fees'!A5:Q211,MATCH(C7,'Rule 40 Fees'!D5:D211,0),15),""), "")</f>
        <v/>
      </c>
      <c r="H48" s="132" t="str">
        <f>IF(ISNUMBER(G48), 'Rule 40 Fees'!G256, "")</f>
        <v/>
      </c>
      <c r="I48" s="133" t="str">
        <f>IF(ISNUMBER(H48), H48*G48, "")</f>
        <v/>
      </c>
      <c r="J48" s="90" t="s">
        <v>55</v>
      </c>
    </row>
    <row r="49" spans="1:10" ht="4.5" customHeight="1" x14ac:dyDescent="0.2">
      <c r="A49" s="7"/>
      <c r="B49" s="7"/>
      <c r="C49" s="7"/>
      <c r="D49" s="97"/>
      <c r="E49" s="97"/>
      <c r="F49" s="97"/>
      <c r="G49" s="98"/>
      <c r="H49" s="134"/>
      <c r="I49" s="135"/>
      <c r="J49" s="100"/>
    </row>
    <row r="50" spans="1:10" x14ac:dyDescent="0.2">
      <c r="A50" s="3" t="s">
        <v>56</v>
      </c>
      <c r="B50" s="7"/>
      <c r="C50" s="7"/>
      <c r="D50" s="30"/>
      <c r="E50" s="30"/>
      <c r="F50" s="30"/>
      <c r="G50" s="98"/>
      <c r="H50" s="136"/>
      <c r="I50" s="102"/>
      <c r="J50" s="102"/>
    </row>
    <row r="51" spans="1:10" x14ac:dyDescent="0.2">
      <c r="A51" s="84" t="s">
        <v>57</v>
      </c>
      <c r="B51" s="85"/>
      <c r="C51" s="85"/>
      <c r="D51" s="85"/>
      <c r="E51" s="85"/>
      <c r="F51" s="86"/>
      <c r="G51" s="87" cm="1">
        <f t="array" ref="G51">IF(OR(H5=Lists!A14:A15,H5=Lists!A17:A20),"",J18)</f>
        <v>1</v>
      </c>
      <c r="H51" s="137">
        <f>IF(ISNUMBER(G51),'Rule 40 Fees'!U4, "")</f>
        <v>160</v>
      </c>
      <c r="I51" s="138">
        <f>IF(G51="","", G51*H51)</f>
        <v>160</v>
      </c>
      <c r="J51" s="139" t="s">
        <v>58</v>
      </c>
    </row>
    <row r="52" spans="1:10" x14ac:dyDescent="0.2">
      <c r="A52" s="140" t="s">
        <v>59</v>
      </c>
      <c r="B52" s="85"/>
      <c r="C52" s="85"/>
      <c r="D52" s="85"/>
      <c r="E52" s="85"/>
      <c r="F52" s="86"/>
      <c r="G52" s="141">
        <f>IF(ISNUMBER(H52), J18, "")</f>
        <v>1</v>
      </c>
      <c r="H52" s="142" cm="1">
        <f t="array" ref="H52">IF(OR(H5=Lists!A5:A8), INDEX('Rule 40 Fees'!A5:Q211,MATCH(C7,'Rule 40 Fees'!D5:D211,0),8), "")</f>
        <v>537</v>
      </c>
      <c r="I52" s="143">
        <f>IF((ISNUMBER(H52)),G52*H52,"")</f>
        <v>537</v>
      </c>
      <c r="J52" s="90" t="s">
        <v>60</v>
      </c>
    </row>
    <row r="53" spans="1:10" x14ac:dyDescent="0.2">
      <c r="A53" s="84" t="s">
        <v>61</v>
      </c>
      <c r="B53" s="85"/>
      <c r="C53" s="85"/>
      <c r="D53" s="85"/>
      <c r="E53" s="85"/>
      <c r="F53" s="86"/>
      <c r="G53" s="141" cm="1">
        <f t="array" ref="G53">IF(OR(J9="Yes",H5=Lists!A9:A12,H5=Lists!A14:A20),"", J18*INDEX('Rule 40 Fees'!A5:Q211,MATCH(C7,'Rule 40 Fees'!D5:D211,0),16))</f>
        <v>1</v>
      </c>
      <c r="H53" s="144" cm="1">
        <f t="array" ref="H53">IF(ISNUMBER(G53), IF(AND(C7&lt;&gt;'Rule 40 Fees'!D117,C7&lt;&gt;'Rule 40 Fees'!D121:D122), 'Rule 40 Fees'!U5, 'Rule 40 Fees'!U12),"")</f>
        <v>116</v>
      </c>
      <c r="I53" s="145">
        <f>IF(ISNUMBER(H53), G53*H53, "")</f>
        <v>116</v>
      </c>
      <c r="J53" s="139" t="s">
        <v>62</v>
      </c>
    </row>
    <row r="54" spans="1:10" x14ac:dyDescent="0.2">
      <c r="A54" s="84" t="s">
        <v>63</v>
      </c>
      <c r="B54" s="85"/>
      <c r="C54" s="85"/>
      <c r="D54" s="85"/>
      <c r="E54" s="85"/>
      <c r="F54" s="86"/>
      <c r="G54" s="94" t="str">
        <f>IF(ISNUMBER(H54), J18, "")</f>
        <v/>
      </c>
      <c r="H54" s="146" t="str">
        <f>IF(J20="Yes", 'Rule 40 Fees'!U10, "")</f>
        <v/>
      </c>
      <c r="I54" s="147" t="str">
        <f>IF(ISNUMBER(G54), G54*H54, "")</f>
        <v/>
      </c>
      <c r="J54" s="139"/>
    </row>
    <row r="55" spans="1:10" ht="15" thickBot="1" x14ac:dyDescent="0.25">
      <c r="A55" s="7"/>
      <c r="B55" s="39"/>
      <c r="C55" s="42"/>
      <c r="D55" s="39"/>
      <c r="E55" s="39"/>
      <c r="F55" s="39"/>
      <c r="G55" s="38"/>
      <c r="H55" s="148"/>
      <c r="I55" s="149"/>
      <c r="J55" s="149"/>
    </row>
    <row r="56" spans="1:10" ht="13.5" customHeight="1" thickBot="1" x14ac:dyDescent="0.25">
      <c r="A56" s="150" t="s">
        <v>64</v>
      </c>
      <c r="B56" s="150"/>
      <c r="C56" s="150"/>
      <c r="D56" s="150"/>
      <c r="E56" s="150"/>
      <c r="F56" s="150"/>
      <c r="G56" s="38"/>
      <c r="H56" s="151" t="s">
        <v>65</v>
      </c>
      <c r="I56" s="152">
        <f>SUM(I51:I54,I48,I46,I44,I41,I39,I38,I35,I34,I27)</f>
        <v>1758</v>
      </c>
      <c r="J56" s="153"/>
    </row>
    <row r="57" spans="1:10" ht="14.25" customHeight="1" x14ac:dyDescent="0.2">
      <c r="A57" s="150"/>
      <c r="B57" s="150"/>
      <c r="C57" s="150"/>
      <c r="D57" s="150"/>
      <c r="E57" s="150"/>
      <c r="F57" s="150"/>
      <c r="G57" s="38"/>
      <c r="H57" s="154" t="s">
        <v>66</v>
      </c>
      <c r="I57" s="155" t="str">
        <f>IF(ISNUMBER(G54), (I56-I54)/4+I54, "")</f>
        <v/>
      </c>
      <c r="J57" s="156" t="s">
        <v>67</v>
      </c>
    </row>
    <row r="58" spans="1:10" ht="13.5" customHeight="1" x14ac:dyDescent="0.2">
      <c r="A58" s="150"/>
      <c r="B58" s="150"/>
      <c r="C58" s="150"/>
      <c r="D58" s="150"/>
      <c r="E58" s="150"/>
      <c r="F58" s="150"/>
      <c r="H58" s="154" t="s">
        <v>68</v>
      </c>
      <c r="I58" s="155" t="str">
        <f>IF(ISNUMBER(G54), (I56-I54)/4, "")</f>
        <v/>
      </c>
      <c r="J58" s="156"/>
    </row>
    <row r="59" spans="1:10" x14ac:dyDescent="0.2">
      <c r="A59" s="150"/>
      <c r="B59" s="150"/>
      <c r="C59" s="150"/>
      <c r="D59" s="150"/>
      <c r="E59" s="150"/>
      <c r="F59" s="150"/>
      <c r="G59" s="38"/>
      <c r="H59" s="154" t="s">
        <v>69</v>
      </c>
      <c r="I59" s="155" t="str">
        <f>I58</f>
        <v/>
      </c>
      <c r="J59" s="156"/>
    </row>
    <row r="60" spans="1:10" x14ac:dyDescent="0.2">
      <c r="A60" s="150"/>
      <c r="B60" s="150"/>
      <c r="C60" s="150"/>
      <c r="D60" s="150"/>
      <c r="E60" s="150"/>
      <c r="F60" s="150"/>
      <c r="G60" s="38"/>
      <c r="H60" s="154" t="s">
        <v>70</v>
      </c>
      <c r="I60" s="155" t="str">
        <f>I58</f>
        <v/>
      </c>
      <c r="J60" s="156"/>
    </row>
    <row r="61" spans="1:10" x14ac:dyDescent="0.2">
      <c r="A61" s="150"/>
      <c r="B61" s="150"/>
      <c r="C61" s="150"/>
      <c r="D61" s="150"/>
      <c r="E61" s="150"/>
      <c r="F61" s="150"/>
      <c r="G61" s="38"/>
      <c r="H61" s="148"/>
      <c r="I61" s="149"/>
      <c r="J61" s="149"/>
    </row>
    <row r="62" spans="1:10" x14ac:dyDescent="0.2">
      <c r="A62" s="150"/>
      <c r="B62" s="150"/>
      <c r="C62" s="150"/>
      <c r="D62" s="150"/>
      <c r="E62" s="150"/>
      <c r="F62" s="150"/>
      <c r="G62" s="38"/>
      <c r="H62" s="148"/>
      <c r="I62" s="149"/>
      <c r="J62" s="149"/>
    </row>
    <row r="63" spans="1:10" ht="13.5" customHeight="1" x14ac:dyDescent="0.2">
      <c r="A63" s="150"/>
      <c r="B63" s="150"/>
      <c r="C63" s="150"/>
      <c r="D63" s="150"/>
      <c r="E63" s="150"/>
      <c r="F63" s="150"/>
      <c r="G63" s="38"/>
      <c r="H63" s="148"/>
      <c r="I63" s="149"/>
      <c r="J63" s="149"/>
    </row>
    <row r="64" spans="1:10" x14ac:dyDescent="0.2">
      <c r="A64" s="150"/>
      <c r="B64" s="150"/>
      <c r="C64" s="150"/>
      <c r="D64" s="150"/>
      <c r="E64" s="150"/>
      <c r="F64" s="150"/>
      <c r="G64" s="157"/>
      <c r="H64" s="148"/>
      <c r="I64" s="158"/>
      <c r="J64" s="158"/>
    </row>
    <row r="65" spans="1:10" x14ac:dyDescent="0.2">
      <c r="A65" s="150"/>
      <c r="B65" s="150"/>
      <c r="C65" s="150"/>
      <c r="D65" s="150"/>
      <c r="E65" s="150"/>
      <c r="F65" s="150"/>
      <c r="G65" s="159"/>
      <c r="H65" s="154"/>
      <c r="I65" s="160"/>
      <c r="J65" s="160"/>
    </row>
    <row r="66" spans="1:10" ht="22.5" customHeight="1" x14ac:dyDescent="0.2">
      <c r="A66" s="150"/>
      <c r="B66" s="150"/>
      <c r="C66" s="150"/>
      <c r="D66" s="150"/>
      <c r="E66" s="150"/>
      <c r="F66" s="150"/>
    </row>
    <row r="67" spans="1:10" x14ac:dyDescent="0.2">
      <c r="A67" s="150"/>
      <c r="B67" s="150"/>
      <c r="C67" s="150"/>
      <c r="D67" s="150"/>
      <c r="E67" s="150"/>
      <c r="F67" s="150"/>
    </row>
    <row r="71" spans="1:10" x14ac:dyDescent="0.2">
      <c r="A71" s="159"/>
    </row>
    <row r="72" spans="1:10" x14ac:dyDescent="0.2">
      <c r="A72" s="161"/>
    </row>
    <row r="73" spans="1:10" x14ac:dyDescent="0.2">
      <c r="A73" s="162"/>
    </row>
    <row r="74" spans="1:10" x14ac:dyDescent="0.2">
      <c r="A74" s="162"/>
    </row>
    <row r="75" spans="1:10" x14ac:dyDescent="0.2">
      <c r="A75" s="163"/>
    </row>
    <row r="76" spans="1:10" x14ac:dyDescent="0.2">
      <c r="A76" s="163"/>
    </row>
    <row r="77" spans="1:10" x14ac:dyDescent="0.2">
      <c r="A77" s="163"/>
    </row>
    <row r="78" spans="1:10" x14ac:dyDescent="0.2">
      <c r="A78" s="163"/>
    </row>
  </sheetData>
  <sheetProtection algorithmName="SHA-512" hashValue="USfXxSEX5g9L5DV4q+sxbGy4x0CSIKgSZmM5i7gQyX7dCZuDjPKO99xk/hN4SrEys2aYZHSIE9zzmoWkWYFs1g==" saltValue="SeXbGOvOo/7GdTtrScUGzA==" spinCount="100000" sheet="1" selectLockedCells="1"/>
  <mergeCells count="38">
    <mergeCell ref="A51:F51"/>
    <mergeCell ref="A52:F52"/>
    <mergeCell ref="A53:F53"/>
    <mergeCell ref="A54:F54"/>
    <mergeCell ref="A56:F67"/>
    <mergeCell ref="J57:J60"/>
    <mergeCell ref="A44:C44"/>
    <mergeCell ref="D44:F44"/>
    <mergeCell ref="A46:C46"/>
    <mergeCell ref="D46:F46"/>
    <mergeCell ref="A48:C48"/>
    <mergeCell ref="D48:F48"/>
    <mergeCell ref="A41:C42"/>
    <mergeCell ref="D41:F42"/>
    <mergeCell ref="G41:G42"/>
    <mergeCell ref="H41:H42"/>
    <mergeCell ref="I41:I42"/>
    <mergeCell ref="J41:J42"/>
    <mergeCell ref="A30:C31"/>
    <mergeCell ref="D30:F31"/>
    <mergeCell ref="A34:C35"/>
    <mergeCell ref="D34:F34"/>
    <mergeCell ref="D35:F35"/>
    <mergeCell ref="A38:C39"/>
    <mergeCell ref="D38:F38"/>
    <mergeCell ref="D39:F39"/>
    <mergeCell ref="C7:J7"/>
    <mergeCell ref="C9:G9"/>
    <mergeCell ref="C11:G11"/>
    <mergeCell ref="C13:J13"/>
    <mergeCell ref="C14:J15"/>
    <mergeCell ref="A18:D18"/>
    <mergeCell ref="B1:I1"/>
    <mergeCell ref="B2:I2"/>
    <mergeCell ref="J2:J3"/>
    <mergeCell ref="B3:I3"/>
    <mergeCell ref="C5:E5"/>
    <mergeCell ref="H5:J5"/>
  </mergeCells>
  <conditionalFormatting sqref="E20">
    <cfRule type="containsText" dxfId="6" priority="6" operator="containsText" text="Enter PTO No.">
      <formula>NOT(ISERROR(SEARCH("Enter PTO No.",E20)))</formula>
    </cfRule>
  </conditionalFormatting>
  <conditionalFormatting sqref="G5:H5 G6:I6">
    <cfRule type="containsText" dxfId="5" priority="8" operator="containsText" text="Enter PTO No.">
      <formula>NOT(ISERROR(SEARCH("Enter PTO No.",G5)))</formula>
    </cfRule>
  </conditionalFormatting>
  <conditionalFormatting sqref="G8:I8 I9:J9 D24">
    <cfRule type="containsText" dxfId="4" priority="7" operator="containsText" text="Enter PTO No.">
      <formula>NOT(ISERROR(SEARCH("Enter PTO No.",D8)))</formula>
    </cfRule>
  </conditionalFormatting>
  <conditionalFormatting sqref="G57:J57 H58:J58 G59:J60">
    <cfRule type="expression" dxfId="3" priority="1">
      <formula>$J$20="No"</formula>
    </cfRule>
  </conditionalFormatting>
  <conditionalFormatting sqref="J20">
    <cfRule type="containsText" dxfId="2" priority="5" operator="containsText" text="Enter PTO No.">
      <formula>NOT(ISERROR(SEARCH("Enter PTO No.",J20)))</formula>
    </cfRule>
  </conditionalFormatting>
  <conditionalFormatting sqref="J22">
    <cfRule type="containsText" dxfId="1" priority="3" operator="containsText" text="Enter PTO No.">
      <formula>NOT(ISERROR(SEARCH("Enter PTO No.",J22)))</formula>
    </cfRule>
  </conditionalFormatting>
  <conditionalFormatting sqref="J24">
    <cfRule type="containsText" dxfId="0" priority="4" operator="containsText" text="Enter PTO No.">
      <formula>NOT(ISERROR(SEARCH("Enter PTO No.",J24)))</formula>
    </cfRule>
  </conditionalFormatting>
  <dataValidations count="2">
    <dataValidation type="list" allowBlank="1" showInputMessage="1" showErrorMessage="1" sqref="J24 E20 J20 J9 I8 J22" xr:uid="{772F43B1-701A-4A3D-97AE-9278FA591C67}">
      <formula1>"Yes, No"</formula1>
    </dataValidation>
    <dataValidation type="list" allowBlank="1" showInputMessage="1" showErrorMessage="1" sqref="C8" xr:uid="{59117D32-9B06-4C6E-940E-B349459AE0DD}">
      <formula1>#REF!</formula1>
    </dataValidation>
  </dataValidations>
  <hyperlinks>
    <hyperlink ref="J2:J3" location="Instructions!A1" display="Click For Instructions" xr:uid="{2E87F4C0-160D-4A8D-8A93-E1404280500C}"/>
  </hyperlinks>
  <pageMargins left="0.45" right="0.45" top="0.75" bottom="0.25" header="0.3" footer="0.05"/>
  <pageSetup scale="82" orientation="portrait" r:id="rId1"/>
  <headerFooter>
    <oddHeader xml:space="preserve">&amp;L&amp;G&amp;C
</oddHead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2" id="{59B0FC0A-A117-4F87-9CA6-7D3C384A8EB3}">
            <xm:f>IF(OR(VLOOKUP(H5,Lists!A5:J20,10,)=Lists!J10,VLOOKUP(H5,Lists!A5:J20,10,)=Lists!J16,VLOOKUP(H5,Lists!A5:J20,10,)=Lists!J17,VLOOKUP(H5,Lists!A5:J20,10,)=Lists!J18,VLOOKUP(H5,Lists!A5:J20,10,)=Lists!J19,VLOOKUP(H5,Lists!A5:J20,10,)=Lists!J20),TRUE,FALSE)</xm:f>
            <x14:dxf>
              <font>
                <b/>
                <i val="0"/>
              </font>
            </x14:dxf>
          </x14:cfRule>
          <xm:sqref>C13:J13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3A29804-9641-4CD9-A225-0EC4F54FA943}">
          <x14:formula1>
            <xm:f>'Rule 40 Fees'!$D$48:$D$49</xm:f>
          </x14:formula1>
          <xm:sqref>C7:J7</xm:sqref>
        </x14:dataValidation>
        <x14:dataValidation type="list" allowBlank="1" showInputMessage="1" showErrorMessage="1" xr:uid="{8A695E54-3983-40F5-BA24-592B19060F99}">
          <x14:formula1>
            <xm:f>Lists!$A$5:$A$20</xm:f>
          </x14:formula1>
          <xm:sqref>H5:J5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B9F69-DE24-4B89-9E60-0CEBFE1103C9}">
  <dimension ref="A3:J42"/>
  <sheetViews>
    <sheetView workbookViewId="0">
      <selection activeCell="C7" sqref="C7:J7"/>
    </sheetView>
  </sheetViews>
  <sheetFormatPr defaultRowHeight="15" x14ac:dyDescent="0.25"/>
  <cols>
    <col min="1" max="1" width="52.140625" bestFit="1" customWidth="1"/>
  </cols>
  <sheetData>
    <row r="3" spans="1:10" x14ac:dyDescent="0.25">
      <c r="A3" t="s">
        <v>71</v>
      </c>
      <c r="J3" t="s">
        <v>72</v>
      </c>
    </row>
    <row r="4" spans="1:10" x14ac:dyDescent="0.25">
      <c r="B4" t="s">
        <v>43</v>
      </c>
      <c r="C4" t="s">
        <v>73</v>
      </c>
      <c r="D4" t="s">
        <v>74</v>
      </c>
      <c r="E4" t="s">
        <v>51</v>
      </c>
      <c r="F4" t="s">
        <v>75</v>
      </c>
      <c r="G4" t="s">
        <v>76</v>
      </c>
      <c r="H4" t="s">
        <v>60</v>
      </c>
      <c r="I4" t="s">
        <v>62</v>
      </c>
    </row>
    <row r="5" spans="1:10" x14ac:dyDescent="0.25">
      <c r="A5" t="s">
        <v>7</v>
      </c>
      <c r="B5" t="s">
        <v>77</v>
      </c>
      <c r="D5" t="s">
        <v>77</v>
      </c>
      <c r="H5" t="s">
        <v>77</v>
      </c>
      <c r="J5" s="164" t="s">
        <v>78</v>
      </c>
    </row>
    <row r="6" spans="1:10" x14ac:dyDescent="0.25">
      <c r="A6" t="s">
        <v>79</v>
      </c>
      <c r="H6" t="s">
        <v>77</v>
      </c>
      <c r="J6" s="164" t="s">
        <v>80</v>
      </c>
    </row>
    <row r="7" spans="1:10" x14ac:dyDescent="0.25">
      <c r="A7" t="s">
        <v>81</v>
      </c>
      <c r="H7" t="s">
        <v>77</v>
      </c>
      <c r="J7" s="165" t="s">
        <v>82</v>
      </c>
    </row>
    <row r="8" spans="1:10" x14ac:dyDescent="0.25">
      <c r="A8" t="s">
        <v>83</v>
      </c>
      <c r="H8" t="s">
        <v>77</v>
      </c>
      <c r="J8" s="164" t="s">
        <v>84</v>
      </c>
    </row>
    <row r="9" spans="1:10" x14ac:dyDescent="0.25">
      <c r="A9" t="s">
        <v>85</v>
      </c>
      <c r="I9" t="s">
        <v>13</v>
      </c>
      <c r="J9" s="165" t="s">
        <v>86</v>
      </c>
    </row>
    <row r="10" spans="1:10" x14ac:dyDescent="0.25">
      <c r="A10" t="s">
        <v>87</v>
      </c>
      <c r="C10" t="s">
        <v>13</v>
      </c>
      <c r="I10" t="s">
        <v>13</v>
      </c>
      <c r="J10" s="164" t="s">
        <v>88</v>
      </c>
    </row>
    <row r="11" spans="1:10" ht="15" customHeight="1" x14ac:dyDescent="0.25">
      <c r="A11" t="s">
        <v>89</v>
      </c>
      <c r="I11" t="s">
        <v>13</v>
      </c>
      <c r="J11" s="164" t="s">
        <v>90</v>
      </c>
    </row>
    <row r="12" spans="1:10" x14ac:dyDescent="0.25">
      <c r="A12" t="s">
        <v>91</v>
      </c>
      <c r="I12" t="s">
        <v>13</v>
      </c>
      <c r="J12" s="164" t="s">
        <v>92</v>
      </c>
    </row>
    <row r="13" spans="1:10" x14ac:dyDescent="0.25">
      <c r="A13" t="s">
        <v>93</v>
      </c>
      <c r="J13" s="164" t="s">
        <v>94</v>
      </c>
    </row>
    <row r="14" spans="1:10" x14ac:dyDescent="0.25">
      <c r="A14" t="s">
        <v>95</v>
      </c>
      <c r="C14" t="s">
        <v>13</v>
      </c>
      <c r="G14" t="s">
        <v>13</v>
      </c>
      <c r="I14" t="s">
        <v>13</v>
      </c>
      <c r="J14" s="164" t="s">
        <v>96</v>
      </c>
    </row>
    <row r="15" spans="1:10" x14ac:dyDescent="0.25">
      <c r="A15" t="s">
        <v>97</v>
      </c>
      <c r="C15" t="s">
        <v>13</v>
      </c>
      <c r="G15" t="s">
        <v>13</v>
      </c>
      <c r="I15" t="s">
        <v>13</v>
      </c>
      <c r="J15" s="164" t="s">
        <v>98</v>
      </c>
    </row>
    <row r="16" spans="1:10" x14ac:dyDescent="0.25">
      <c r="A16" t="s">
        <v>99</v>
      </c>
      <c r="C16" t="s">
        <v>13</v>
      </c>
      <c r="I16" t="s">
        <v>13</v>
      </c>
      <c r="J16" t="s">
        <v>100</v>
      </c>
    </row>
    <row r="17" spans="1:10" x14ac:dyDescent="0.25">
      <c r="A17" t="s">
        <v>101</v>
      </c>
      <c r="C17" t="s">
        <v>13</v>
      </c>
      <c r="I17" t="s">
        <v>13</v>
      </c>
      <c r="J17" t="s">
        <v>102</v>
      </c>
    </row>
    <row r="18" spans="1:10" x14ac:dyDescent="0.25">
      <c r="A18" t="s">
        <v>103</v>
      </c>
      <c r="I18" t="s">
        <v>13</v>
      </c>
      <c r="J18" s="164" t="s">
        <v>104</v>
      </c>
    </row>
    <row r="19" spans="1:10" x14ac:dyDescent="0.25">
      <c r="A19" t="s">
        <v>105</v>
      </c>
      <c r="C19" t="s">
        <v>13</v>
      </c>
      <c r="I19" t="s">
        <v>13</v>
      </c>
      <c r="J19" s="164" t="s">
        <v>106</v>
      </c>
    </row>
    <row r="20" spans="1:10" x14ac:dyDescent="0.25">
      <c r="A20" t="s">
        <v>107</v>
      </c>
      <c r="I20" t="s">
        <v>13</v>
      </c>
      <c r="J20" s="164" t="s">
        <v>108</v>
      </c>
    </row>
    <row r="27" spans="1:10" x14ac:dyDescent="0.25">
      <c r="A27" s="164"/>
    </row>
    <row r="28" spans="1:10" x14ac:dyDescent="0.25">
      <c r="A28" s="164"/>
    </row>
    <row r="29" spans="1:10" x14ac:dyDescent="0.25">
      <c r="A29" s="165"/>
    </row>
    <row r="30" spans="1:10" x14ac:dyDescent="0.25">
      <c r="A30" s="164"/>
    </row>
    <row r="31" spans="1:10" x14ac:dyDescent="0.25">
      <c r="A31" s="165"/>
    </row>
    <row r="32" spans="1:10" x14ac:dyDescent="0.25">
      <c r="A32" s="164"/>
    </row>
    <row r="33" spans="1:7" x14ac:dyDescent="0.25">
      <c r="A33" s="164"/>
    </row>
    <row r="34" spans="1:7" x14ac:dyDescent="0.25">
      <c r="A34" s="164"/>
    </row>
    <row r="35" spans="1:7" x14ac:dyDescent="0.25">
      <c r="A35" s="164"/>
    </row>
    <row r="36" spans="1:7" x14ac:dyDescent="0.25">
      <c r="A36" s="164"/>
    </row>
    <row r="37" spans="1:7" x14ac:dyDescent="0.25">
      <c r="A37" s="164"/>
    </row>
    <row r="38" spans="1:7" x14ac:dyDescent="0.25">
      <c r="A38" s="166"/>
    </row>
    <row r="39" spans="1:7" x14ac:dyDescent="0.25">
      <c r="A39" s="166"/>
    </row>
    <row r="40" spans="1:7" x14ac:dyDescent="0.25">
      <c r="A40" s="164"/>
    </row>
    <row r="41" spans="1:7" x14ac:dyDescent="0.25">
      <c r="A41" s="164"/>
      <c r="G41" s="167"/>
    </row>
    <row r="42" spans="1:7" x14ac:dyDescent="0.25">
      <c r="A42" s="164"/>
    </row>
  </sheetData>
  <sheetProtection algorithmName="SHA-512" hashValue="Fr+slVA3UAJIBMfPp86agkMu0T6zSXYFv9xf9jUYXg28Z3nmWXJplx1I3uKbN0WqcFlmhWy1zEXfy2iZufJAtw==" saltValue="bEOXtFhVxE8cM1TPz1l1XA==" spinCount="100000" sheet="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40C4-3A57-4AFF-BEA7-F3DF886AA0E5}">
  <dimension ref="A1:U258"/>
  <sheetViews>
    <sheetView workbookViewId="0">
      <pane ySplit="3" topLeftCell="A38" activePane="bottomLeft" state="frozen"/>
      <selection activeCell="C7" sqref="C7:J7"/>
      <selection pane="bottomLeft" activeCell="C7" sqref="C7:J7"/>
    </sheetView>
  </sheetViews>
  <sheetFormatPr defaultColWidth="8.85546875" defaultRowHeight="12.75" x14ac:dyDescent="0.25"/>
  <cols>
    <col min="1" max="1" width="5.7109375" style="172" customWidth="1"/>
    <col min="2" max="3" width="4.7109375" style="172" customWidth="1"/>
    <col min="4" max="4" width="70.7109375" style="172" customWidth="1"/>
    <col min="5" max="5" width="66.140625" style="172" customWidth="1"/>
    <col min="6" max="6" width="66.42578125" style="172" customWidth="1"/>
    <col min="7" max="7" width="16.42578125" style="172" customWidth="1"/>
    <col min="8" max="8" width="17.85546875" style="172" customWidth="1"/>
    <col min="9" max="18" width="14" style="262" customWidth="1"/>
    <col min="19" max="19" width="35.28515625" style="172" customWidth="1"/>
    <col min="20" max="20" width="16.28515625" style="172" customWidth="1"/>
    <col min="21" max="21" width="16.85546875" style="172" customWidth="1"/>
    <col min="22" max="22" width="8.85546875" style="172" customWidth="1"/>
    <col min="23" max="16384" width="8.85546875" style="172"/>
  </cols>
  <sheetData>
    <row r="1" spans="1:21" ht="28.15" customHeight="1" x14ac:dyDescent="0.25">
      <c r="A1" s="168" t="s">
        <v>109</v>
      </c>
      <c r="B1" s="169"/>
      <c r="C1" s="169"/>
      <c r="D1" s="169"/>
      <c r="E1" s="169"/>
      <c r="F1" s="169"/>
      <c r="G1" s="170">
        <v>7</v>
      </c>
      <c r="H1" s="170">
        <v>8</v>
      </c>
      <c r="I1" s="171">
        <v>9</v>
      </c>
      <c r="J1" s="171">
        <v>10</v>
      </c>
      <c r="K1" s="171">
        <v>11</v>
      </c>
      <c r="L1" s="171">
        <v>12</v>
      </c>
      <c r="M1" s="171">
        <v>13</v>
      </c>
      <c r="N1" s="171">
        <v>14</v>
      </c>
      <c r="O1" s="171">
        <v>15</v>
      </c>
      <c r="P1" s="171">
        <v>16</v>
      </c>
      <c r="Q1" s="171">
        <v>17</v>
      </c>
      <c r="R1" s="171">
        <v>18</v>
      </c>
    </row>
    <row r="2" spans="1:21" ht="31.5" customHeight="1" x14ac:dyDescent="0.2">
      <c r="A2" s="173" t="s">
        <v>110</v>
      </c>
      <c r="B2" s="174"/>
      <c r="C2" s="175"/>
      <c r="D2" s="175"/>
      <c r="E2" s="175"/>
      <c r="F2" s="176" t="s">
        <v>111</v>
      </c>
      <c r="G2" s="177"/>
      <c r="H2" s="177"/>
      <c r="I2" s="178" t="s">
        <v>112</v>
      </c>
      <c r="J2" s="178"/>
      <c r="K2" s="178"/>
      <c r="L2" s="178"/>
      <c r="M2" s="178"/>
      <c r="N2" s="179"/>
      <c r="O2" s="179"/>
      <c r="P2" s="179"/>
      <c r="Q2" s="179"/>
      <c r="R2" s="179"/>
      <c r="T2" s="180"/>
    </row>
    <row r="3" spans="1:21" ht="71.099999999999994" customHeight="1" x14ac:dyDescent="0.2">
      <c r="A3" s="181"/>
      <c r="B3" s="182"/>
      <c r="C3" s="183"/>
      <c r="D3" s="183" t="s">
        <v>113</v>
      </c>
      <c r="E3" s="183" t="s">
        <v>114</v>
      </c>
      <c r="F3" s="181" t="s">
        <v>115</v>
      </c>
      <c r="G3" s="184" t="s">
        <v>35</v>
      </c>
      <c r="H3" s="185" t="s">
        <v>116</v>
      </c>
      <c r="I3" s="186" t="s">
        <v>117</v>
      </c>
      <c r="J3" s="186" t="s">
        <v>118</v>
      </c>
      <c r="K3" s="186" t="s">
        <v>43</v>
      </c>
      <c r="L3" s="186" t="s">
        <v>51</v>
      </c>
      <c r="M3" s="186" t="s">
        <v>50</v>
      </c>
      <c r="N3" s="186" t="s">
        <v>119</v>
      </c>
      <c r="O3" s="186" t="s">
        <v>53</v>
      </c>
      <c r="P3" s="186" t="s">
        <v>62</v>
      </c>
      <c r="Q3" s="187" t="s">
        <v>120</v>
      </c>
      <c r="R3" s="187"/>
      <c r="S3" s="188"/>
      <c r="T3" s="189" t="s">
        <v>121</v>
      </c>
      <c r="U3" s="190"/>
    </row>
    <row r="4" spans="1:21" ht="17.100000000000001" customHeight="1" x14ac:dyDescent="0.25">
      <c r="A4" s="191" t="s">
        <v>122</v>
      </c>
      <c r="B4" s="192"/>
      <c r="C4" s="192"/>
      <c r="D4" s="192"/>
      <c r="E4" s="192"/>
      <c r="F4" s="192"/>
      <c r="G4" s="191"/>
      <c r="H4" s="193"/>
      <c r="I4" s="194"/>
      <c r="J4" s="194"/>
      <c r="K4" s="194"/>
      <c r="L4" s="194"/>
      <c r="M4" s="194"/>
      <c r="N4" s="194"/>
      <c r="O4" s="194"/>
      <c r="P4" s="194"/>
      <c r="Q4" s="194"/>
      <c r="R4" s="194"/>
      <c r="T4" s="195" t="s">
        <v>123</v>
      </c>
      <c r="U4" s="196">
        <v>160</v>
      </c>
    </row>
    <row r="5" spans="1:21" ht="20.100000000000001" customHeight="1" x14ac:dyDescent="0.25">
      <c r="A5" s="197">
        <v>1</v>
      </c>
      <c r="B5" s="198" t="s">
        <v>124</v>
      </c>
      <c r="C5" s="199"/>
      <c r="D5" s="199" t="str">
        <f>_xlfn.CONCAT("[",A5,B5,"]"," ",E5)</f>
        <v>[1A] Each Abrasive Blast Pot, 100 lb capactity or larger, no peripheral equipment</v>
      </c>
      <c r="E5" s="199" t="s">
        <v>125</v>
      </c>
      <c r="F5" s="200" t="s">
        <v>126</v>
      </c>
      <c r="G5" s="201" t="s">
        <v>127</v>
      </c>
      <c r="H5" s="202">
        <v>406</v>
      </c>
      <c r="I5" s="203">
        <v>4</v>
      </c>
      <c r="J5" s="203">
        <v>4</v>
      </c>
      <c r="K5" s="203" t="str">
        <f>""</f>
        <v/>
      </c>
      <c r="L5" s="203" t="str">
        <f>""</f>
        <v/>
      </c>
      <c r="M5" s="203" t="str">
        <f>""</f>
        <v/>
      </c>
      <c r="N5" s="203" t="str">
        <f>""</f>
        <v/>
      </c>
      <c r="O5" s="203" t="str">
        <f>""</f>
        <v/>
      </c>
      <c r="P5" s="203">
        <v>1</v>
      </c>
      <c r="Q5" s="203" t="s">
        <v>77</v>
      </c>
      <c r="R5" s="203">
        <f>IF(Q5="Yes", 1, "")</f>
        <v>1</v>
      </c>
      <c r="T5" s="195" t="s">
        <v>128</v>
      </c>
      <c r="U5" s="204">
        <v>116</v>
      </c>
    </row>
    <row r="6" spans="1:21" ht="23.1" customHeight="1" x14ac:dyDescent="0.25">
      <c r="A6" s="197">
        <v>1</v>
      </c>
      <c r="B6" s="198" t="s">
        <v>129</v>
      </c>
      <c r="C6" s="199"/>
      <c r="D6" s="199" t="str">
        <f t="shared" ref="D6:D69" si="0">_xlfn.CONCAT("[",A6,B6,"]"," ",E6)</f>
        <v>[1B] Each Abrasive Blast Pot, 100 lb capactity or larger, loaded pneumatically or from hoppers</v>
      </c>
      <c r="E6" s="199" t="s">
        <v>130</v>
      </c>
      <c r="F6" s="200" t="s">
        <v>131</v>
      </c>
      <c r="G6" s="201" t="s">
        <v>127</v>
      </c>
      <c r="H6" s="205">
        <v>345</v>
      </c>
      <c r="I6" s="206">
        <v>8</v>
      </c>
      <c r="J6" s="206">
        <v>8</v>
      </c>
      <c r="K6" s="203" t="str">
        <f>""</f>
        <v/>
      </c>
      <c r="L6" s="203" t="str">
        <f>""</f>
        <v/>
      </c>
      <c r="M6" s="203" t="str">
        <f>""</f>
        <v/>
      </c>
      <c r="N6" s="203" t="str">
        <f>""</f>
        <v/>
      </c>
      <c r="O6" s="203" t="str">
        <f>""</f>
        <v/>
      </c>
      <c r="P6" s="203">
        <v>1</v>
      </c>
      <c r="Q6" s="203" t="s">
        <v>77</v>
      </c>
      <c r="R6" s="203">
        <f t="shared" ref="R6:R69" si="1">IF(Q6="Yes", 1, "")</f>
        <v>1</v>
      </c>
      <c r="T6" s="195" t="s">
        <v>132</v>
      </c>
      <c r="U6" s="196">
        <f>8*G254+4*G255</f>
        <v>3356</v>
      </c>
    </row>
    <row r="7" spans="1:21" ht="14.1" customHeight="1" x14ac:dyDescent="0.25">
      <c r="A7" s="197">
        <v>1</v>
      </c>
      <c r="B7" s="198" t="s">
        <v>133</v>
      </c>
      <c r="C7" s="199"/>
      <c r="D7" s="199" t="str">
        <f t="shared" si="0"/>
        <v>[1C] Each Bulk Abrasive Blasting Material Storage System</v>
      </c>
      <c r="E7" s="199" t="s">
        <v>134</v>
      </c>
      <c r="F7" s="200" t="s">
        <v>135</v>
      </c>
      <c r="G7" s="201" t="s">
        <v>127</v>
      </c>
      <c r="H7" s="202">
        <v>324</v>
      </c>
      <c r="I7" s="203">
        <v>9</v>
      </c>
      <c r="J7" s="203">
        <v>9</v>
      </c>
      <c r="K7" s="203" t="str">
        <f>""</f>
        <v/>
      </c>
      <c r="L7" s="203" t="str">
        <f>""</f>
        <v/>
      </c>
      <c r="M7" s="203" t="str">
        <f>""</f>
        <v/>
      </c>
      <c r="N7" s="203" t="str">
        <f>""</f>
        <v/>
      </c>
      <c r="O7" s="203" t="str">
        <f>""</f>
        <v/>
      </c>
      <c r="P7" s="203">
        <v>1</v>
      </c>
      <c r="Q7" s="203" t="s">
        <v>13</v>
      </c>
      <c r="R7" s="203" t="str">
        <f t="shared" si="1"/>
        <v/>
      </c>
      <c r="T7" s="195" t="s">
        <v>136</v>
      </c>
      <c r="U7" s="196">
        <f>8*G254+4*G255</f>
        <v>3356</v>
      </c>
    </row>
    <row r="8" spans="1:21" ht="11.1" customHeight="1" x14ac:dyDescent="0.25">
      <c r="A8" s="197">
        <v>1</v>
      </c>
      <c r="B8" s="198" t="s">
        <v>137</v>
      </c>
      <c r="C8" s="199"/>
      <c r="D8" s="199" t="str">
        <f t="shared" si="0"/>
        <v>[1D] Each Spent Abrasive Handling System</v>
      </c>
      <c r="E8" s="199" t="s">
        <v>138</v>
      </c>
      <c r="F8" s="200" t="s">
        <v>139</v>
      </c>
      <c r="G8" s="201" t="s">
        <v>127</v>
      </c>
      <c r="H8" s="202">
        <v>324</v>
      </c>
      <c r="I8" s="203">
        <v>7</v>
      </c>
      <c r="J8" s="203">
        <v>7</v>
      </c>
      <c r="K8" s="203" t="str">
        <f>""</f>
        <v/>
      </c>
      <c r="L8" s="203" t="str">
        <f>""</f>
        <v/>
      </c>
      <c r="M8" s="203" t="str">
        <f>""</f>
        <v/>
      </c>
      <c r="N8" s="203" t="str">
        <f>""</f>
        <v/>
      </c>
      <c r="O8" s="203" t="str">
        <f>""</f>
        <v/>
      </c>
      <c r="P8" s="203">
        <v>1</v>
      </c>
      <c r="Q8" s="203" t="s">
        <v>13</v>
      </c>
      <c r="R8" s="203" t="str">
        <f t="shared" si="1"/>
        <v/>
      </c>
      <c r="T8" s="195" t="s">
        <v>140</v>
      </c>
      <c r="U8" s="204">
        <v>569</v>
      </c>
    </row>
    <row r="9" spans="1:21" ht="12" customHeight="1" x14ac:dyDescent="0.25">
      <c r="A9" s="197">
        <v>1</v>
      </c>
      <c r="B9" s="198" t="s">
        <v>141</v>
      </c>
      <c r="C9" s="199"/>
      <c r="D9" s="199" t="str">
        <f t="shared" si="0"/>
        <v>[1X] Each Portable Abrasive Blasting Unit, Registered Under Rule 12.1</v>
      </c>
      <c r="E9" s="199" t="s">
        <v>142</v>
      </c>
      <c r="F9" s="200" t="s">
        <v>142</v>
      </c>
      <c r="G9" s="207">
        <v>967</v>
      </c>
      <c r="H9" s="202">
        <v>435</v>
      </c>
      <c r="I9" s="203" t="s">
        <v>143</v>
      </c>
      <c r="J9" s="203">
        <f>G9/$U$9</f>
        <v>2.9571865443425076</v>
      </c>
      <c r="K9" s="203" t="str">
        <f>""</f>
        <v/>
      </c>
      <c r="L9" s="203" t="str">
        <f>""</f>
        <v/>
      </c>
      <c r="M9" s="203" t="str">
        <f>""</f>
        <v/>
      </c>
      <c r="N9" s="203" t="str">
        <f>""</f>
        <v/>
      </c>
      <c r="O9" s="203" t="str">
        <f>""</f>
        <v/>
      </c>
      <c r="P9" s="203">
        <v>1</v>
      </c>
      <c r="Q9" s="203" t="s">
        <v>13</v>
      </c>
      <c r="R9" s="203" t="str">
        <f t="shared" si="1"/>
        <v/>
      </c>
      <c r="T9" s="195" t="s">
        <v>144</v>
      </c>
      <c r="U9" s="196">
        <f>G254</f>
        <v>327</v>
      </c>
    </row>
    <row r="10" spans="1:21" ht="16.149999999999999" customHeight="1" x14ac:dyDescent="0.25">
      <c r="A10" s="191" t="s">
        <v>145</v>
      </c>
      <c r="B10" s="192"/>
      <c r="C10" s="192"/>
      <c r="D10" s="208" t="str">
        <f>""</f>
        <v/>
      </c>
      <c r="E10" s="192"/>
      <c r="F10" s="192"/>
      <c r="G10" s="191"/>
      <c r="H10" s="193"/>
      <c r="I10" s="194"/>
      <c r="J10" s="194"/>
      <c r="K10" s="194"/>
      <c r="L10" s="194"/>
      <c r="M10" s="194"/>
      <c r="N10" s="194"/>
      <c r="O10" s="194"/>
      <c r="P10" s="194"/>
      <c r="Q10" s="194"/>
      <c r="R10" s="209" t="str">
        <f t="shared" si="1"/>
        <v/>
      </c>
      <c r="T10" s="195" t="s">
        <v>146</v>
      </c>
      <c r="U10" s="210">
        <v>75</v>
      </c>
    </row>
    <row r="11" spans="1:21" ht="13.15" customHeight="1" x14ac:dyDescent="0.25">
      <c r="A11" s="197">
        <v>2</v>
      </c>
      <c r="B11" s="198" t="s">
        <v>124</v>
      </c>
      <c r="C11" s="199"/>
      <c r="D11" s="199" t="str">
        <f t="shared" si="0"/>
        <v>[2A] Each Abrasive Blasting Cabinet, Room or Booth</v>
      </c>
      <c r="E11" s="199" t="s">
        <v>147</v>
      </c>
      <c r="F11" s="200" t="s">
        <v>147</v>
      </c>
      <c r="G11" s="201" t="s">
        <v>127</v>
      </c>
      <c r="H11" s="202">
        <v>587</v>
      </c>
      <c r="I11" s="203">
        <v>16</v>
      </c>
      <c r="J11" s="203">
        <v>8</v>
      </c>
      <c r="K11" s="203" t="str">
        <f>""</f>
        <v/>
      </c>
      <c r="L11" s="203" t="str">
        <f>""</f>
        <v/>
      </c>
      <c r="M11" s="203" t="str">
        <f>""</f>
        <v/>
      </c>
      <c r="N11" s="203" t="str">
        <f>""</f>
        <v/>
      </c>
      <c r="O11" s="203" t="str">
        <f>""</f>
        <v/>
      </c>
      <c r="P11" s="203">
        <v>1</v>
      </c>
      <c r="Q11" s="203" t="s">
        <v>77</v>
      </c>
      <c r="R11" s="203">
        <f t="shared" si="1"/>
        <v>1</v>
      </c>
      <c r="T11" s="195" t="s">
        <v>148</v>
      </c>
      <c r="U11" s="196">
        <v>9</v>
      </c>
    </row>
    <row r="12" spans="1:21" ht="23.1" customHeight="1" x14ac:dyDescent="0.25">
      <c r="A12" s="197">
        <v>2</v>
      </c>
      <c r="B12" s="198" t="s">
        <v>129</v>
      </c>
      <c r="C12" s="199"/>
      <c r="D12" s="199" t="str">
        <f t="shared" si="0"/>
        <v>[2B] Each Abrasive Blast Cabinet, Room, or Booth with an Abrasive Transfer or Recycle System</v>
      </c>
      <c r="E12" s="199" t="s">
        <v>149</v>
      </c>
      <c r="F12" s="200" t="s">
        <v>150</v>
      </c>
      <c r="G12" s="201" t="s">
        <v>127</v>
      </c>
      <c r="H12" s="205">
        <v>587</v>
      </c>
      <c r="I12" s="206">
        <v>16</v>
      </c>
      <c r="J12" s="203">
        <v>8</v>
      </c>
      <c r="K12" s="203" t="str">
        <f>""</f>
        <v/>
      </c>
      <c r="L12" s="203" t="str">
        <f>""</f>
        <v/>
      </c>
      <c r="M12" s="203" t="str">
        <f>""</f>
        <v/>
      </c>
      <c r="N12" s="203" t="str">
        <f>""</f>
        <v/>
      </c>
      <c r="O12" s="203" t="str">
        <f>""</f>
        <v/>
      </c>
      <c r="P12" s="203">
        <v>1</v>
      </c>
      <c r="Q12" s="206" t="s">
        <v>77</v>
      </c>
      <c r="R12" s="203">
        <f t="shared" si="1"/>
        <v>1</v>
      </c>
      <c r="T12" s="195" t="s">
        <v>151</v>
      </c>
      <c r="U12" s="196">
        <v>7</v>
      </c>
    </row>
    <row r="13" spans="1:21" ht="23.1" customHeight="1" x14ac:dyDescent="0.25">
      <c r="A13" s="191" t="s">
        <v>152</v>
      </c>
      <c r="B13" s="192"/>
      <c r="C13" s="192"/>
      <c r="D13" s="208" t="str">
        <f>""</f>
        <v/>
      </c>
      <c r="E13" s="192"/>
      <c r="F13" s="192"/>
      <c r="G13" s="191"/>
      <c r="H13" s="193"/>
      <c r="I13" s="194"/>
      <c r="J13" s="194"/>
      <c r="K13" s="194"/>
      <c r="L13" s="194"/>
      <c r="M13" s="194"/>
      <c r="N13" s="194"/>
      <c r="O13" s="194"/>
      <c r="P13" s="194"/>
      <c r="Q13" s="194"/>
      <c r="R13" s="209" t="str">
        <f t="shared" si="1"/>
        <v/>
      </c>
      <c r="T13" s="195" t="s">
        <v>153</v>
      </c>
      <c r="U13" s="196">
        <v>580</v>
      </c>
    </row>
    <row r="14" spans="1:21" ht="15" customHeight="1" x14ac:dyDescent="0.25">
      <c r="A14" s="197">
        <v>3</v>
      </c>
      <c r="B14" s="198" t="s">
        <v>124</v>
      </c>
      <c r="C14" s="199"/>
      <c r="D14" s="199" t="str">
        <f t="shared" si="0"/>
        <v>[3A] Each Asphalt Roofing Kettle or Tanker with capacity greater than 85 gallons</v>
      </c>
      <c r="E14" s="199" t="s">
        <v>154</v>
      </c>
      <c r="F14" s="200" t="s">
        <v>155</v>
      </c>
      <c r="G14" s="201" t="s">
        <v>127</v>
      </c>
      <c r="H14" s="202">
        <v>404</v>
      </c>
      <c r="I14" s="203">
        <v>8</v>
      </c>
      <c r="J14" s="203">
        <v>8</v>
      </c>
      <c r="K14" s="203" t="str">
        <f>""</f>
        <v/>
      </c>
      <c r="L14" s="206" t="str">
        <f>""</f>
        <v/>
      </c>
      <c r="M14" s="206" t="str">
        <f>""</f>
        <v/>
      </c>
      <c r="N14" s="206" t="str">
        <f>""</f>
        <v/>
      </c>
      <c r="O14" s="206" t="str">
        <f>""</f>
        <v/>
      </c>
      <c r="P14" s="203">
        <v>1</v>
      </c>
      <c r="Q14" s="203" t="s">
        <v>13</v>
      </c>
      <c r="R14" s="203" t="str">
        <f t="shared" si="1"/>
        <v/>
      </c>
      <c r="T14" s="195" t="s">
        <v>156</v>
      </c>
      <c r="U14" s="196">
        <v>580</v>
      </c>
    </row>
    <row r="15" spans="1:21" ht="12" customHeight="1" x14ac:dyDescent="0.25">
      <c r="A15" s="197">
        <v>3</v>
      </c>
      <c r="B15" s="198" t="s">
        <v>157</v>
      </c>
      <c r="C15" s="199"/>
      <c r="D15" s="199" t="str">
        <f t="shared" si="0"/>
        <v>[3W] Each Registered Asphalt Roofing Kettle or Tanker (Portable)</v>
      </c>
      <c r="E15" s="199" t="s">
        <v>158</v>
      </c>
      <c r="F15" s="200" t="s">
        <v>159</v>
      </c>
      <c r="G15" s="211">
        <v>650</v>
      </c>
      <c r="H15" s="202">
        <v>373</v>
      </c>
      <c r="I15" s="203" t="s">
        <v>143</v>
      </c>
      <c r="J15" s="203">
        <f>G15/$U$9</f>
        <v>1.9877675840978593</v>
      </c>
      <c r="K15" s="203" t="str">
        <f>""</f>
        <v/>
      </c>
      <c r="L15" s="206" t="str">
        <f>""</f>
        <v/>
      </c>
      <c r="M15" s="206" t="str">
        <f>""</f>
        <v/>
      </c>
      <c r="N15" s="206" t="str">
        <f>""</f>
        <v/>
      </c>
      <c r="O15" s="206" t="str">
        <f>""</f>
        <v/>
      </c>
      <c r="P15" s="203">
        <v>1</v>
      </c>
      <c r="Q15" s="203" t="s">
        <v>13</v>
      </c>
      <c r="R15" s="203" t="str">
        <f t="shared" si="1"/>
        <v/>
      </c>
      <c r="T15" s="195" t="s">
        <v>160</v>
      </c>
      <c r="U15" s="196">
        <v>580</v>
      </c>
    </row>
    <row r="16" spans="1:21" ht="11.1" customHeight="1" x14ac:dyDescent="0.25">
      <c r="A16" s="212" t="s">
        <v>161</v>
      </c>
      <c r="B16" s="213"/>
      <c r="C16" s="213"/>
      <c r="D16" s="208" t="str">
        <f>""</f>
        <v/>
      </c>
      <c r="E16" s="213"/>
      <c r="F16" s="213"/>
      <c r="G16" s="212"/>
      <c r="H16" s="214"/>
      <c r="I16" s="215"/>
      <c r="J16" s="215"/>
      <c r="K16" s="215"/>
      <c r="L16" s="215"/>
      <c r="M16" s="215"/>
      <c r="N16" s="215"/>
      <c r="O16" s="215"/>
      <c r="P16" s="215"/>
      <c r="Q16" s="215"/>
      <c r="R16" s="209" t="str">
        <f t="shared" si="1"/>
        <v/>
      </c>
    </row>
    <row r="17" spans="1:18" ht="12" customHeight="1" x14ac:dyDescent="0.25">
      <c r="A17" s="197">
        <v>4</v>
      </c>
      <c r="B17" s="198" t="s">
        <v>124</v>
      </c>
      <c r="C17" s="199"/>
      <c r="D17" s="199" t="str">
        <f t="shared" si="0"/>
        <v>[4A] Each Hot-Mix Asphalt Batch or Drum Plant</v>
      </c>
      <c r="E17" s="199" t="s">
        <v>162</v>
      </c>
      <c r="F17" s="200" t="s">
        <v>163</v>
      </c>
      <c r="G17" s="216" t="s">
        <v>127</v>
      </c>
      <c r="H17" s="217">
        <v>2116</v>
      </c>
      <c r="I17" s="218">
        <v>30</v>
      </c>
      <c r="J17" s="218">
        <v>16</v>
      </c>
      <c r="K17" s="203" t="str">
        <f>""</f>
        <v/>
      </c>
      <c r="L17" s="206" t="str">
        <f>""</f>
        <v/>
      </c>
      <c r="M17" s="206" t="str">
        <f>""</f>
        <v/>
      </c>
      <c r="N17" s="206" t="str">
        <f>""</f>
        <v/>
      </c>
      <c r="O17" s="206" t="str">
        <f>""</f>
        <v/>
      </c>
      <c r="P17" s="219">
        <v>5</v>
      </c>
      <c r="Q17" s="220" t="s">
        <v>77</v>
      </c>
      <c r="R17" s="203">
        <f t="shared" si="1"/>
        <v>1</v>
      </c>
    </row>
    <row r="18" spans="1:18" ht="12" customHeight="1" x14ac:dyDescent="0.25">
      <c r="A18" s="191" t="s">
        <v>164</v>
      </c>
      <c r="B18" s="192"/>
      <c r="C18" s="192"/>
      <c r="D18" s="208" t="str">
        <f>""</f>
        <v/>
      </c>
      <c r="E18" s="192"/>
      <c r="F18" s="192"/>
      <c r="G18" s="191"/>
      <c r="H18" s="193"/>
      <c r="I18" s="194"/>
      <c r="J18" s="194"/>
      <c r="K18" s="194"/>
      <c r="L18" s="194"/>
      <c r="M18" s="194"/>
      <c r="N18" s="194"/>
      <c r="O18" s="194"/>
      <c r="P18" s="194"/>
      <c r="Q18" s="194"/>
      <c r="R18" s="209" t="str">
        <f t="shared" si="1"/>
        <v/>
      </c>
    </row>
    <row r="19" spans="1:18" ht="16.149999999999999" customHeight="1" x14ac:dyDescent="0.25">
      <c r="A19" s="197">
        <v>5</v>
      </c>
      <c r="B19" s="198" t="s">
        <v>157</v>
      </c>
      <c r="C19" s="199"/>
      <c r="D19" s="199" t="str">
        <f t="shared" si="0"/>
        <v>[5W] Each Registered Rock Drill</v>
      </c>
      <c r="E19" s="199" t="s">
        <v>165</v>
      </c>
      <c r="F19" s="200" t="s">
        <v>166</v>
      </c>
      <c r="G19" s="211">
        <v>881</v>
      </c>
      <c r="H19" s="202">
        <v>435</v>
      </c>
      <c r="I19" s="203" t="s">
        <v>143</v>
      </c>
      <c r="J19" s="203">
        <f>G19/$U$9</f>
        <v>2.6941896024464831</v>
      </c>
      <c r="K19" s="203" t="str">
        <f>""</f>
        <v/>
      </c>
      <c r="L19" s="206" t="str">
        <f>""</f>
        <v/>
      </c>
      <c r="M19" s="206" t="str">
        <f>""</f>
        <v/>
      </c>
      <c r="N19" s="206" t="str">
        <f>""</f>
        <v/>
      </c>
      <c r="O19" s="206" t="str">
        <f>""</f>
        <v/>
      </c>
      <c r="P19" s="203">
        <v>1</v>
      </c>
      <c r="Q19" s="203" t="s">
        <v>13</v>
      </c>
      <c r="R19" s="203" t="str">
        <f t="shared" si="1"/>
        <v/>
      </c>
    </row>
    <row r="20" spans="1:18" ht="31.15" customHeight="1" x14ac:dyDescent="0.25">
      <c r="A20" s="221" t="s">
        <v>167</v>
      </c>
      <c r="B20" s="192"/>
      <c r="C20" s="192"/>
      <c r="D20" s="208"/>
      <c r="E20" s="192"/>
      <c r="F20" s="192"/>
      <c r="G20" s="191"/>
      <c r="H20" s="193"/>
      <c r="I20" s="194"/>
      <c r="J20" s="194"/>
      <c r="K20" s="194"/>
      <c r="L20" s="194"/>
      <c r="M20" s="194"/>
      <c r="N20" s="194"/>
      <c r="O20" s="194"/>
      <c r="P20" s="194"/>
      <c r="Q20" s="194"/>
      <c r="R20" s="209" t="str">
        <f t="shared" si="1"/>
        <v/>
      </c>
    </row>
    <row r="21" spans="1:18" ht="19.5" customHeight="1" x14ac:dyDescent="0.25">
      <c r="A21" s="197">
        <v>6</v>
      </c>
      <c r="B21" s="198" t="s">
        <v>124</v>
      </c>
      <c r="C21" s="199"/>
      <c r="D21" s="199" t="str">
        <f t="shared" si="0"/>
        <v>[6A] Each Sand, Rock or Aggregate Screen Set, not Associated with a Crushing System</v>
      </c>
      <c r="E21" s="199" t="s">
        <v>168</v>
      </c>
      <c r="F21" s="200" t="s">
        <v>169</v>
      </c>
      <c r="G21" s="216" t="s">
        <v>127</v>
      </c>
      <c r="H21" s="202">
        <v>582</v>
      </c>
      <c r="I21" s="203">
        <v>16</v>
      </c>
      <c r="J21" s="203">
        <v>12</v>
      </c>
      <c r="K21" s="203" t="str">
        <f>""</f>
        <v/>
      </c>
      <c r="L21" s="206" t="str">
        <f>""</f>
        <v/>
      </c>
      <c r="M21" s="206" t="str">
        <f>""</f>
        <v/>
      </c>
      <c r="N21" s="206" t="str">
        <f>""</f>
        <v/>
      </c>
      <c r="O21" s="206" t="str">
        <f>""</f>
        <v/>
      </c>
      <c r="P21" s="203">
        <v>1</v>
      </c>
      <c r="Q21" s="203" t="s">
        <v>77</v>
      </c>
      <c r="R21" s="203">
        <f t="shared" si="1"/>
        <v>1</v>
      </c>
    </row>
    <row r="22" spans="1:18" ht="25.5" customHeight="1" x14ac:dyDescent="0.25">
      <c r="A22" s="197">
        <v>6</v>
      </c>
      <c r="B22" s="198" t="s">
        <v>141</v>
      </c>
      <c r="C22" s="199"/>
      <c r="D22" s="199" t="str">
        <f t="shared" si="0"/>
        <v>[6X] Each Portable Sand, Rock or Aggregate Screen Set, not Associated with a Crushing System</v>
      </c>
      <c r="E22" s="199" t="s">
        <v>170</v>
      </c>
      <c r="F22" s="200" t="s">
        <v>171</v>
      </c>
      <c r="G22" s="222">
        <v>911</v>
      </c>
      <c r="H22" s="205">
        <v>526</v>
      </c>
      <c r="I22" s="206" t="s">
        <v>143</v>
      </c>
      <c r="J22" s="203">
        <f>G22/$U$9</f>
        <v>2.785932721712538</v>
      </c>
      <c r="K22" s="203" t="str">
        <f>""</f>
        <v/>
      </c>
      <c r="L22" s="206" t="str">
        <f>""</f>
        <v/>
      </c>
      <c r="M22" s="206" t="str">
        <f>""</f>
        <v/>
      </c>
      <c r="N22" s="206" t="str">
        <f>""</f>
        <v/>
      </c>
      <c r="O22" s="206" t="str">
        <f>""</f>
        <v/>
      </c>
      <c r="P22" s="203">
        <v>1</v>
      </c>
      <c r="Q22" s="206" t="s">
        <v>13</v>
      </c>
      <c r="R22" s="203" t="str">
        <f t="shared" si="1"/>
        <v/>
      </c>
    </row>
    <row r="23" spans="1:18" ht="13.15" customHeight="1" x14ac:dyDescent="0.25">
      <c r="A23" s="191" t="s">
        <v>172</v>
      </c>
      <c r="B23" s="192"/>
      <c r="C23" s="192"/>
      <c r="D23" s="208"/>
      <c r="E23" s="192"/>
      <c r="F23" s="192"/>
      <c r="G23" s="191"/>
      <c r="H23" s="193"/>
      <c r="I23" s="194"/>
      <c r="J23" s="194"/>
      <c r="K23" s="194"/>
      <c r="L23" s="194"/>
      <c r="M23" s="194"/>
      <c r="N23" s="194"/>
      <c r="O23" s="194"/>
      <c r="P23" s="194"/>
      <c r="Q23" s="194"/>
      <c r="R23" s="209" t="str">
        <f t="shared" si="1"/>
        <v/>
      </c>
    </row>
    <row r="24" spans="1:18" ht="35.1" customHeight="1" x14ac:dyDescent="0.25">
      <c r="A24" s="197">
        <v>7</v>
      </c>
      <c r="B24" s="198" t="s">
        <v>124</v>
      </c>
      <c r="C24" s="199"/>
      <c r="D24" s="199" t="str">
        <f t="shared" si="0"/>
        <v xml:space="preserve">[7A] Each Sand, Rock or Aggregate Crushing System </v>
      </c>
      <c r="E24" s="199" t="s">
        <v>173</v>
      </c>
      <c r="F24" s="200" t="s">
        <v>174</v>
      </c>
      <c r="G24" s="223" t="s">
        <v>127</v>
      </c>
      <c r="H24" s="205">
        <v>1046</v>
      </c>
      <c r="I24" s="206">
        <v>20</v>
      </c>
      <c r="J24" s="206">
        <v>10</v>
      </c>
      <c r="K24" s="203" t="str">
        <f>""</f>
        <v/>
      </c>
      <c r="L24" s="206" t="str">
        <f>""</f>
        <v/>
      </c>
      <c r="M24" s="206" t="str">
        <f>""</f>
        <v/>
      </c>
      <c r="N24" s="206" t="str">
        <f>""</f>
        <v/>
      </c>
      <c r="O24" s="206" t="str">
        <f>""</f>
        <v/>
      </c>
      <c r="P24" s="219">
        <v>5</v>
      </c>
      <c r="Q24" s="206" t="s">
        <v>77</v>
      </c>
      <c r="R24" s="203">
        <f t="shared" si="1"/>
        <v>1</v>
      </c>
    </row>
    <row r="25" spans="1:18" ht="30" customHeight="1" x14ac:dyDescent="0.25">
      <c r="A25" s="197">
        <v>7</v>
      </c>
      <c r="B25" s="198" t="s">
        <v>129</v>
      </c>
      <c r="C25" s="199"/>
      <c r="D25" s="199" t="str">
        <f t="shared" si="0"/>
        <v xml:space="preserve">[7B] Each Sand, Rock or Aggregate Screening System </v>
      </c>
      <c r="E25" s="199" t="s">
        <v>175</v>
      </c>
      <c r="F25" s="200" t="s">
        <v>176</v>
      </c>
      <c r="G25" s="223" t="s">
        <v>127</v>
      </c>
      <c r="H25" s="205">
        <v>669</v>
      </c>
      <c r="I25" s="206">
        <v>16</v>
      </c>
      <c r="J25" s="206">
        <v>8</v>
      </c>
      <c r="K25" s="203" t="str">
        <f>""</f>
        <v/>
      </c>
      <c r="L25" s="206" t="str">
        <f>""</f>
        <v/>
      </c>
      <c r="M25" s="206" t="str">
        <f>""</f>
        <v/>
      </c>
      <c r="N25" s="206" t="str">
        <f>""</f>
        <v/>
      </c>
      <c r="O25" s="206" t="str">
        <f>""</f>
        <v/>
      </c>
      <c r="P25" s="203">
        <v>1</v>
      </c>
      <c r="Q25" s="206" t="s">
        <v>77</v>
      </c>
      <c r="R25" s="203">
        <f t="shared" si="1"/>
        <v>1</v>
      </c>
    </row>
    <row r="26" spans="1:18" ht="34.15" customHeight="1" x14ac:dyDescent="0.25">
      <c r="A26" s="197">
        <v>7</v>
      </c>
      <c r="B26" s="198" t="s">
        <v>133</v>
      </c>
      <c r="C26" s="199"/>
      <c r="D26" s="199" t="str">
        <f t="shared" si="0"/>
        <v xml:space="preserve">[7C] Each Loadout System </v>
      </c>
      <c r="E26" s="199" t="s">
        <v>177</v>
      </c>
      <c r="F26" s="200" t="s">
        <v>178</v>
      </c>
      <c r="G26" s="223" t="s">
        <v>127</v>
      </c>
      <c r="H26" s="205">
        <v>659</v>
      </c>
      <c r="I26" s="206">
        <v>12</v>
      </c>
      <c r="J26" s="206">
        <v>6</v>
      </c>
      <c r="K26" s="203" t="str">
        <f>""</f>
        <v/>
      </c>
      <c r="L26" s="206" t="str">
        <f>""</f>
        <v/>
      </c>
      <c r="M26" s="206" t="str">
        <f>""</f>
        <v/>
      </c>
      <c r="N26" s="206" t="str">
        <f>""</f>
        <v/>
      </c>
      <c r="O26" s="206" t="str">
        <f>""</f>
        <v/>
      </c>
      <c r="P26" s="203">
        <v>1</v>
      </c>
      <c r="Q26" s="206" t="s">
        <v>77</v>
      </c>
      <c r="R26" s="203">
        <f t="shared" si="1"/>
        <v>1</v>
      </c>
    </row>
    <row r="27" spans="1:18" ht="29.25" customHeight="1" x14ac:dyDescent="0.25">
      <c r="A27" s="197">
        <v>7</v>
      </c>
      <c r="B27" s="198" t="s">
        <v>141</v>
      </c>
      <c r="C27" s="199"/>
      <c r="D27" s="199" t="str">
        <f t="shared" si="0"/>
        <v>[7X] Each Portable Rock Crushing System (Including Screens, Conveyors, Loadouts), Registered Under Rule 12.1</v>
      </c>
      <c r="E27" s="199" t="s">
        <v>179</v>
      </c>
      <c r="F27" s="200" t="s">
        <v>180</v>
      </c>
      <c r="G27" s="211">
        <v>1125</v>
      </c>
      <c r="H27" s="202">
        <v>435</v>
      </c>
      <c r="I27" s="203" t="s">
        <v>143</v>
      </c>
      <c r="J27" s="203">
        <f>G27/$U$9</f>
        <v>3.4403669724770642</v>
      </c>
      <c r="K27" s="203" t="str">
        <f>""</f>
        <v/>
      </c>
      <c r="L27" s="206" t="str">
        <f>""</f>
        <v/>
      </c>
      <c r="M27" s="206" t="str">
        <f>""</f>
        <v/>
      </c>
      <c r="N27" s="206" t="str">
        <f>""</f>
        <v/>
      </c>
      <c r="O27" s="206" t="str">
        <f>""</f>
        <v/>
      </c>
      <c r="P27" s="203">
        <v>1</v>
      </c>
      <c r="Q27" s="203" t="s">
        <v>13</v>
      </c>
      <c r="R27" s="203" t="str">
        <f t="shared" si="1"/>
        <v/>
      </c>
    </row>
    <row r="28" spans="1:18" ht="23.1" customHeight="1" x14ac:dyDescent="0.25">
      <c r="A28" s="191" t="s">
        <v>181</v>
      </c>
      <c r="B28" s="192"/>
      <c r="C28" s="192"/>
      <c r="D28" s="208"/>
      <c r="E28" s="192"/>
      <c r="F28" s="192"/>
      <c r="G28" s="191"/>
      <c r="H28" s="193"/>
      <c r="I28" s="194"/>
      <c r="J28" s="194"/>
      <c r="K28" s="194"/>
      <c r="L28" s="194"/>
      <c r="M28" s="194"/>
      <c r="N28" s="194"/>
      <c r="O28" s="194"/>
      <c r="P28" s="194"/>
      <c r="Q28" s="194"/>
      <c r="R28" s="209" t="str">
        <f t="shared" si="1"/>
        <v/>
      </c>
    </row>
    <row r="29" spans="1:18" ht="16.149999999999999" customHeight="1" x14ac:dyDescent="0.25">
      <c r="A29" s="197">
        <v>8</v>
      </c>
      <c r="B29" s="198" t="s">
        <v>124</v>
      </c>
      <c r="C29" s="199"/>
      <c r="D29" s="199" t="str">
        <f t="shared" si="0"/>
        <v>[8A] Each Concrete Batch Plant (including Cement-Treated Base Plants)</v>
      </c>
      <c r="E29" s="199" t="s">
        <v>182</v>
      </c>
      <c r="F29" s="200" t="s">
        <v>182</v>
      </c>
      <c r="G29" s="216" t="s">
        <v>127</v>
      </c>
      <c r="H29" s="202">
        <v>985</v>
      </c>
      <c r="I29" s="203">
        <v>20</v>
      </c>
      <c r="J29" s="203">
        <v>16</v>
      </c>
      <c r="K29" s="203" t="str">
        <f>""</f>
        <v/>
      </c>
      <c r="L29" s="206" t="str">
        <f>""</f>
        <v/>
      </c>
      <c r="M29" s="206" t="str">
        <f>""</f>
        <v/>
      </c>
      <c r="N29" s="206" t="str">
        <f>""</f>
        <v/>
      </c>
      <c r="O29" s="206" t="str">
        <f>""</f>
        <v/>
      </c>
      <c r="P29" s="203">
        <v>1</v>
      </c>
      <c r="Q29" s="203" t="s">
        <v>77</v>
      </c>
      <c r="R29" s="203">
        <f t="shared" si="1"/>
        <v>1</v>
      </c>
    </row>
    <row r="30" spans="1:18" ht="20.25" customHeight="1" x14ac:dyDescent="0.25">
      <c r="A30" s="197">
        <v>8</v>
      </c>
      <c r="B30" s="198" t="s">
        <v>129</v>
      </c>
      <c r="C30" s="199"/>
      <c r="D30" s="199" t="str">
        <f t="shared" si="0"/>
        <v>[8B] Each Concrete Mixer over one cubic yard capacity, not part of a batch plant</v>
      </c>
      <c r="E30" s="199" t="s">
        <v>183</v>
      </c>
      <c r="F30" s="200" t="s">
        <v>184</v>
      </c>
      <c r="G30" s="216" t="s">
        <v>127</v>
      </c>
      <c r="H30" s="202">
        <v>435</v>
      </c>
      <c r="I30" s="203">
        <v>12</v>
      </c>
      <c r="J30" s="203">
        <v>8</v>
      </c>
      <c r="K30" s="203" t="str">
        <f>""</f>
        <v/>
      </c>
      <c r="L30" s="206" t="str">
        <f>""</f>
        <v/>
      </c>
      <c r="M30" s="206" t="str">
        <f>""</f>
        <v/>
      </c>
      <c r="N30" s="206" t="str">
        <f>""</f>
        <v/>
      </c>
      <c r="O30" s="206" t="str">
        <f>""</f>
        <v/>
      </c>
      <c r="P30" s="203">
        <v>1</v>
      </c>
      <c r="Q30" s="203" t="s">
        <v>77</v>
      </c>
      <c r="R30" s="203">
        <f t="shared" si="1"/>
        <v>1</v>
      </c>
    </row>
    <row r="31" spans="1:18" ht="23.1" customHeight="1" x14ac:dyDescent="0.25">
      <c r="A31" s="197">
        <v>8</v>
      </c>
      <c r="B31" s="198" t="s">
        <v>133</v>
      </c>
      <c r="C31" s="199"/>
      <c r="D31" s="199" t="str">
        <f t="shared" si="0"/>
        <v>[8C] Each Cement or Fly Ash Silo System not part of another system requiring a Permit</v>
      </c>
      <c r="E31" s="199" t="s">
        <v>185</v>
      </c>
      <c r="F31" s="200" t="s">
        <v>185</v>
      </c>
      <c r="G31" s="223" t="s">
        <v>127</v>
      </c>
      <c r="H31" s="205">
        <v>587</v>
      </c>
      <c r="I31" s="206">
        <v>12</v>
      </c>
      <c r="J31" s="206">
        <v>8</v>
      </c>
      <c r="K31" s="203" t="str">
        <f>""</f>
        <v/>
      </c>
      <c r="L31" s="206" t="str">
        <f>""</f>
        <v/>
      </c>
      <c r="M31" s="206" t="str">
        <f>""</f>
        <v/>
      </c>
      <c r="N31" s="206" t="str">
        <f>""</f>
        <v/>
      </c>
      <c r="O31" s="206" t="str">
        <f>""</f>
        <v/>
      </c>
      <c r="P31" s="203">
        <v>1</v>
      </c>
      <c r="Q31" s="206" t="s">
        <v>77</v>
      </c>
      <c r="R31" s="203">
        <f t="shared" si="1"/>
        <v>1</v>
      </c>
    </row>
    <row r="32" spans="1:18" ht="18" customHeight="1" x14ac:dyDescent="0.25">
      <c r="A32" s="197">
        <v>8</v>
      </c>
      <c r="B32" s="198" t="s">
        <v>141</v>
      </c>
      <c r="C32" s="199"/>
      <c r="D32" s="199" t="str">
        <f t="shared" si="0"/>
        <v>[8X] Each Portable Concrete Batch Plant, Registered Under Rule 12.1</v>
      </c>
      <c r="E32" s="199" t="s">
        <v>186</v>
      </c>
      <c r="F32" s="200" t="s">
        <v>186</v>
      </c>
      <c r="G32" s="211">
        <v>1243</v>
      </c>
      <c r="H32" s="202">
        <v>581</v>
      </c>
      <c r="I32" s="203" t="s">
        <v>143</v>
      </c>
      <c r="J32" s="203">
        <f>G32/$U$9</f>
        <v>3.8012232415902139</v>
      </c>
      <c r="K32" s="203" t="str">
        <f>""</f>
        <v/>
      </c>
      <c r="L32" s="206" t="str">
        <f>""</f>
        <v/>
      </c>
      <c r="M32" s="206" t="str">
        <f>""</f>
        <v/>
      </c>
      <c r="N32" s="206" t="str">
        <f>""</f>
        <v/>
      </c>
      <c r="O32" s="206" t="str">
        <f>""</f>
        <v/>
      </c>
      <c r="P32" s="203">
        <v>1</v>
      </c>
      <c r="Q32" s="203" t="s">
        <v>13</v>
      </c>
      <c r="R32" s="203" t="str">
        <f t="shared" si="1"/>
        <v/>
      </c>
    </row>
    <row r="33" spans="1:18" ht="17.100000000000001" customHeight="1" x14ac:dyDescent="0.25">
      <c r="A33" s="191" t="s">
        <v>187</v>
      </c>
      <c r="B33" s="192"/>
      <c r="C33" s="192"/>
      <c r="D33" s="208"/>
      <c r="E33" s="192"/>
      <c r="F33" s="192"/>
      <c r="G33" s="191"/>
      <c r="H33" s="193"/>
      <c r="I33" s="194"/>
      <c r="J33" s="194"/>
      <c r="K33" s="194"/>
      <c r="L33" s="194"/>
      <c r="M33" s="194"/>
      <c r="N33" s="194"/>
      <c r="O33" s="194"/>
      <c r="P33" s="194"/>
      <c r="Q33" s="194"/>
      <c r="R33" s="209" t="str">
        <f t="shared" si="1"/>
        <v/>
      </c>
    </row>
    <row r="34" spans="1:18" ht="16.149999999999999" customHeight="1" x14ac:dyDescent="0.25">
      <c r="A34" s="197">
        <v>9</v>
      </c>
      <c r="B34" s="198" t="s">
        <v>124</v>
      </c>
      <c r="C34" s="199"/>
      <c r="D34" s="199" t="str">
        <f t="shared" si="0"/>
        <v>[9A] Each Concrete Products Manufacturing Plant</v>
      </c>
      <c r="E34" s="199" t="s">
        <v>188</v>
      </c>
      <c r="F34" s="200" t="s">
        <v>189</v>
      </c>
      <c r="G34" s="216" t="s">
        <v>127</v>
      </c>
      <c r="H34" s="202">
        <v>791</v>
      </c>
      <c r="I34" s="203">
        <v>20</v>
      </c>
      <c r="J34" s="203">
        <v>12</v>
      </c>
      <c r="K34" s="203" t="str">
        <f>""</f>
        <v/>
      </c>
      <c r="L34" s="206" t="str">
        <f>""</f>
        <v/>
      </c>
      <c r="M34" s="206" t="str">
        <f>""</f>
        <v/>
      </c>
      <c r="N34" s="206" t="str">
        <f>""</f>
        <v/>
      </c>
      <c r="O34" s="206" t="str">
        <f>""</f>
        <v/>
      </c>
      <c r="P34" s="203">
        <v>1</v>
      </c>
      <c r="Q34" s="203" t="s">
        <v>77</v>
      </c>
      <c r="R34" s="203">
        <f t="shared" si="1"/>
        <v>1</v>
      </c>
    </row>
    <row r="35" spans="1:18" ht="17.100000000000001" customHeight="1" x14ac:dyDescent="0.25">
      <c r="A35" s="191" t="s">
        <v>190</v>
      </c>
      <c r="B35" s="192"/>
      <c r="C35" s="192"/>
      <c r="D35" s="208"/>
      <c r="E35" s="192"/>
      <c r="F35" s="192"/>
      <c r="G35" s="191"/>
      <c r="H35" s="193"/>
      <c r="I35" s="194"/>
      <c r="J35" s="194"/>
      <c r="K35" s="194"/>
      <c r="L35" s="194"/>
      <c r="M35" s="194"/>
      <c r="N35" s="194"/>
      <c r="O35" s="194"/>
      <c r="P35" s="194"/>
      <c r="Q35" s="194"/>
      <c r="R35" s="209" t="str">
        <f t="shared" si="1"/>
        <v/>
      </c>
    </row>
    <row r="36" spans="1:18" ht="14.1" customHeight="1" x14ac:dyDescent="0.25">
      <c r="A36" s="197">
        <v>13</v>
      </c>
      <c r="B36" s="198" t="s">
        <v>124</v>
      </c>
      <c r="C36" s="199"/>
      <c r="D36" s="199" t="str">
        <f t="shared" si="0"/>
        <v>[13A] Each Boiler or Process Heater, 1 MMBTU/HR and up to, but not including 50 MMBTU/HR heat input</v>
      </c>
      <c r="E36" s="199" t="s">
        <v>191</v>
      </c>
      <c r="F36" s="200" t="s">
        <v>192</v>
      </c>
      <c r="G36" s="211" t="s">
        <v>127</v>
      </c>
      <c r="H36" s="202">
        <v>618</v>
      </c>
      <c r="I36" s="224">
        <v>16</v>
      </c>
      <c r="J36" s="203">
        <v>8</v>
      </c>
      <c r="K36" s="203" t="str">
        <f>""</f>
        <v/>
      </c>
      <c r="L36" s="206" t="str">
        <f>""</f>
        <v/>
      </c>
      <c r="M36" s="206" t="str">
        <f>""</f>
        <v/>
      </c>
      <c r="N36" s="206" t="str">
        <f>""</f>
        <v/>
      </c>
      <c r="O36" s="206" t="str">
        <f>""</f>
        <v/>
      </c>
      <c r="P36" s="203">
        <v>1</v>
      </c>
      <c r="Q36" s="203" t="s">
        <v>13</v>
      </c>
      <c r="R36" s="203" t="str">
        <f t="shared" si="1"/>
        <v/>
      </c>
    </row>
    <row r="37" spans="1:18" ht="24.75" customHeight="1" x14ac:dyDescent="0.25">
      <c r="A37" s="197">
        <v>13</v>
      </c>
      <c r="B37" s="198" t="s">
        <v>129</v>
      </c>
      <c r="C37" s="199"/>
      <c r="D37" s="199" t="str">
        <f t="shared" si="0"/>
        <v>[13B] Each Boiler or Process Heater, 50 MMBTU/HR and up to, but not including 250 MMBTU/HR heat input</v>
      </c>
      <c r="E37" s="199" t="s">
        <v>193</v>
      </c>
      <c r="F37" s="200" t="s">
        <v>194</v>
      </c>
      <c r="G37" s="216" t="s">
        <v>127</v>
      </c>
      <c r="H37" s="202">
        <v>832</v>
      </c>
      <c r="I37" s="203">
        <v>24</v>
      </c>
      <c r="J37" s="203">
        <v>16</v>
      </c>
      <c r="K37" s="203" t="str">
        <f>""</f>
        <v/>
      </c>
      <c r="L37" s="206" t="str">
        <f>""</f>
        <v/>
      </c>
      <c r="M37" s="206" t="str">
        <f>""</f>
        <v/>
      </c>
      <c r="N37" s="206" t="str">
        <f>""</f>
        <v/>
      </c>
      <c r="O37" s="206" t="str">
        <f>""</f>
        <v/>
      </c>
      <c r="P37" s="203">
        <v>1</v>
      </c>
      <c r="Q37" s="203" t="s">
        <v>77</v>
      </c>
      <c r="R37" s="203">
        <f t="shared" si="1"/>
        <v>1</v>
      </c>
    </row>
    <row r="38" spans="1:18" ht="28.5" customHeight="1" x14ac:dyDescent="0.25">
      <c r="A38" s="197"/>
      <c r="B38" s="198"/>
      <c r="C38" s="199"/>
      <c r="D38" s="199"/>
      <c r="E38" s="199"/>
      <c r="F38" s="200"/>
      <c r="G38" s="223"/>
      <c r="H38" s="205"/>
      <c r="I38" s="206"/>
      <c r="J38" s="206"/>
      <c r="K38" s="203"/>
      <c r="L38" s="206"/>
      <c r="M38" s="206"/>
      <c r="N38" s="206"/>
      <c r="O38" s="206"/>
      <c r="P38" s="203"/>
      <c r="Q38" s="206"/>
      <c r="R38" s="203"/>
    </row>
    <row r="39" spans="1:18" ht="23.1" customHeight="1" x14ac:dyDescent="0.25">
      <c r="A39" s="197"/>
      <c r="B39" s="198"/>
      <c r="C39" s="199"/>
      <c r="D39" s="199"/>
      <c r="E39" s="199"/>
      <c r="F39" s="200"/>
      <c r="G39" s="216"/>
      <c r="H39" s="205"/>
      <c r="I39" s="206"/>
      <c r="J39" s="206"/>
      <c r="K39" s="203" t="str">
        <f>""</f>
        <v/>
      </c>
      <c r="L39" s="206" t="str">
        <f>""</f>
        <v/>
      </c>
      <c r="M39" s="206" t="str">
        <f>""</f>
        <v/>
      </c>
      <c r="N39" s="206" t="str">
        <f>""</f>
        <v/>
      </c>
      <c r="O39" s="206" t="str">
        <f>""</f>
        <v/>
      </c>
      <c r="P39" s="203">
        <v>1</v>
      </c>
      <c r="Q39" s="206" t="s">
        <v>13</v>
      </c>
      <c r="R39" s="203" t="str">
        <f t="shared" si="1"/>
        <v/>
      </c>
    </row>
    <row r="40" spans="1:18" ht="23.1" customHeight="1" x14ac:dyDescent="0.25">
      <c r="A40" s="197">
        <v>13</v>
      </c>
      <c r="B40" s="199" t="s">
        <v>195</v>
      </c>
      <c r="C40" s="199"/>
      <c r="D40" s="199" t="str">
        <f t="shared" si="0"/>
        <v>[13W] Each Boiler or Process Heater, 2 MMBTU/HR to less than 5 MMBTU/HR. Registered under Rule 12</v>
      </c>
      <c r="E40" s="199" t="s">
        <v>196</v>
      </c>
      <c r="F40" s="225" t="s">
        <v>197</v>
      </c>
      <c r="G40" s="226">
        <v>1057</v>
      </c>
      <c r="H40" s="227">
        <v>324</v>
      </c>
      <c r="I40" s="228" t="s">
        <v>143</v>
      </c>
      <c r="J40" s="203">
        <f>G40/$U$9</f>
        <v>3.2324159021406729</v>
      </c>
      <c r="K40" s="203" t="str">
        <f>""</f>
        <v/>
      </c>
      <c r="L40" s="206" t="str">
        <f>""</f>
        <v/>
      </c>
      <c r="M40" s="206" t="str">
        <f>""</f>
        <v/>
      </c>
      <c r="N40" s="206" t="str">
        <f>""</f>
        <v/>
      </c>
      <c r="O40" s="206" t="str">
        <f>""</f>
        <v/>
      </c>
      <c r="P40" s="203">
        <v>1</v>
      </c>
      <c r="Q40" s="228" t="s">
        <v>13</v>
      </c>
      <c r="R40" s="203" t="str">
        <f t="shared" si="1"/>
        <v/>
      </c>
    </row>
    <row r="41" spans="1:18" ht="17.100000000000001" customHeight="1" x14ac:dyDescent="0.25">
      <c r="A41" s="191" t="s">
        <v>198</v>
      </c>
      <c r="B41" s="192"/>
      <c r="C41" s="192"/>
      <c r="D41" s="208"/>
      <c r="E41" s="192"/>
      <c r="F41" s="192"/>
      <c r="G41" s="191"/>
      <c r="H41" s="193"/>
      <c r="I41" s="194"/>
      <c r="J41" s="194"/>
      <c r="K41" s="194"/>
      <c r="L41" s="194"/>
      <c r="M41" s="194"/>
      <c r="N41" s="194"/>
      <c r="O41" s="194"/>
      <c r="P41" s="194"/>
      <c r="Q41" s="194"/>
      <c r="R41" s="209" t="str">
        <f t="shared" si="1"/>
        <v/>
      </c>
    </row>
    <row r="42" spans="1:18" ht="23.1" customHeight="1" x14ac:dyDescent="0.25">
      <c r="A42" s="197">
        <v>14</v>
      </c>
      <c r="B42" s="198" t="s">
        <v>124</v>
      </c>
      <c r="C42" s="199"/>
      <c r="D42" s="199" t="str">
        <f t="shared" si="0"/>
        <v>[14A] Each crematory or waste incinerator</v>
      </c>
      <c r="E42" s="199" t="s">
        <v>199</v>
      </c>
      <c r="F42" s="200" t="s">
        <v>200</v>
      </c>
      <c r="G42" s="223" t="s">
        <v>127</v>
      </c>
      <c r="H42" s="205">
        <v>1321</v>
      </c>
      <c r="I42" s="206">
        <v>20</v>
      </c>
      <c r="J42" s="206">
        <v>16</v>
      </c>
      <c r="K42" s="203" t="str">
        <f>""</f>
        <v/>
      </c>
      <c r="L42" s="206"/>
      <c r="M42" s="203" t="str">
        <f>""</f>
        <v/>
      </c>
      <c r="N42" s="203" t="str">
        <f>""</f>
        <v/>
      </c>
      <c r="O42" s="203" t="str">
        <f>""</f>
        <v/>
      </c>
      <c r="P42" s="206">
        <v>1</v>
      </c>
      <c r="Q42" s="206" t="s">
        <v>77</v>
      </c>
      <c r="R42" s="203">
        <f t="shared" si="1"/>
        <v>1</v>
      </c>
    </row>
    <row r="43" spans="1:18" ht="23.1" customHeight="1" x14ac:dyDescent="0.25">
      <c r="A43" s="197">
        <v>14</v>
      </c>
      <c r="B43" s="198" t="s">
        <v>133</v>
      </c>
      <c r="C43" s="199"/>
      <c r="D43" s="199" t="str">
        <f t="shared" si="0"/>
        <v>[14C] Each crematory or incinerator used exclusively for animals, no greater than 50 lb/hr</v>
      </c>
      <c r="E43" s="199" t="s">
        <v>201</v>
      </c>
      <c r="F43" s="200" t="s">
        <v>202</v>
      </c>
      <c r="G43" s="223" t="s">
        <v>127</v>
      </c>
      <c r="H43" s="205">
        <v>670</v>
      </c>
      <c r="I43" s="206">
        <v>20</v>
      </c>
      <c r="J43" s="206">
        <v>16</v>
      </c>
      <c r="K43" s="203" t="str">
        <f>""</f>
        <v/>
      </c>
      <c r="L43" s="206"/>
      <c r="M43" s="203" t="str">
        <f>""</f>
        <v/>
      </c>
      <c r="N43" s="203" t="str">
        <f>""</f>
        <v/>
      </c>
      <c r="O43" s="203" t="str">
        <f>""</f>
        <v/>
      </c>
      <c r="P43" s="206">
        <v>1</v>
      </c>
      <c r="Q43" s="206" t="s">
        <v>77</v>
      </c>
      <c r="R43" s="203">
        <f t="shared" si="1"/>
        <v>1</v>
      </c>
    </row>
    <row r="44" spans="1:18" ht="18" customHeight="1" x14ac:dyDescent="0.25">
      <c r="A44" s="191" t="s">
        <v>203</v>
      </c>
      <c r="B44" s="192"/>
      <c r="C44" s="192"/>
      <c r="D44" s="208"/>
      <c r="E44" s="192"/>
      <c r="F44" s="192"/>
      <c r="G44" s="191"/>
      <c r="H44" s="193"/>
      <c r="I44" s="194"/>
      <c r="J44" s="194"/>
      <c r="K44" s="194"/>
      <c r="L44" s="194"/>
      <c r="M44" s="194"/>
      <c r="N44" s="194"/>
      <c r="O44" s="194"/>
      <c r="P44" s="194"/>
      <c r="Q44" s="194"/>
      <c r="R44" s="209" t="str">
        <f t="shared" si="1"/>
        <v/>
      </c>
    </row>
    <row r="45" spans="1:18" ht="13.15" customHeight="1" x14ac:dyDescent="0.25">
      <c r="A45" s="197">
        <v>15</v>
      </c>
      <c r="B45" s="198" t="s">
        <v>124</v>
      </c>
      <c r="C45" s="199"/>
      <c r="D45" s="199" t="str">
        <f t="shared" si="0"/>
        <v>[15A] Each Burnout Oven used exclusively for Electric Motor/Armature Refurbishing Oven</v>
      </c>
      <c r="E45" s="199" t="s">
        <v>204</v>
      </c>
      <c r="F45" s="200" t="s">
        <v>205</v>
      </c>
      <c r="G45" s="216" t="s">
        <v>127</v>
      </c>
      <c r="H45" s="202">
        <v>649</v>
      </c>
      <c r="I45" s="203">
        <v>20</v>
      </c>
      <c r="J45" s="203">
        <v>16</v>
      </c>
      <c r="K45" s="206" t="str">
        <f>""</f>
        <v/>
      </c>
      <c r="L45" s="206" t="str">
        <f>""</f>
        <v/>
      </c>
      <c r="M45" s="206" t="str">
        <f>""</f>
        <v/>
      </c>
      <c r="N45" s="206" t="str">
        <f>""</f>
        <v/>
      </c>
      <c r="O45" s="206" t="str">
        <f>""</f>
        <v/>
      </c>
      <c r="P45" s="206">
        <v>1</v>
      </c>
      <c r="Q45" s="203" t="s">
        <v>77</v>
      </c>
      <c r="R45" s="203">
        <f t="shared" si="1"/>
        <v>1</v>
      </c>
    </row>
    <row r="46" spans="1:18" ht="13.15" customHeight="1" x14ac:dyDescent="0.25">
      <c r="A46" s="197">
        <v>15</v>
      </c>
      <c r="B46" s="198" t="s">
        <v>137</v>
      </c>
      <c r="C46" s="199"/>
      <c r="D46" s="199" t="str">
        <f t="shared" si="0"/>
        <v>[15D] Each Burnout Oven located at USN SIMA (ID # APCD1981-SITE-02798)</v>
      </c>
      <c r="E46" s="199" t="s">
        <v>206</v>
      </c>
      <c r="F46" s="200" t="s">
        <v>207</v>
      </c>
      <c r="G46" s="216" t="s">
        <v>127</v>
      </c>
      <c r="H46" s="202">
        <v>311</v>
      </c>
      <c r="I46" s="203">
        <v>20</v>
      </c>
      <c r="J46" s="203">
        <v>16</v>
      </c>
      <c r="K46" s="206" t="str">
        <f>""</f>
        <v/>
      </c>
      <c r="L46" s="206" t="str">
        <f>""</f>
        <v/>
      </c>
      <c r="M46" s="206" t="str">
        <f>""</f>
        <v/>
      </c>
      <c r="N46" s="206" t="str">
        <f>""</f>
        <v/>
      </c>
      <c r="O46" s="206" t="str">
        <f>""</f>
        <v/>
      </c>
      <c r="P46" s="206">
        <v>1</v>
      </c>
      <c r="Q46" s="203" t="s">
        <v>77</v>
      </c>
      <c r="R46" s="203">
        <f t="shared" si="1"/>
        <v>1</v>
      </c>
    </row>
    <row r="47" spans="1:18" ht="18" customHeight="1" x14ac:dyDescent="0.25">
      <c r="A47" s="191" t="s">
        <v>203</v>
      </c>
      <c r="B47" s="192"/>
      <c r="C47" s="192"/>
      <c r="D47" s="208"/>
      <c r="E47" s="192"/>
      <c r="F47" s="192"/>
      <c r="G47" s="191"/>
      <c r="H47" s="193"/>
      <c r="I47" s="194"/>
      <c r="J47" s="194"/>
      <c r="K47" s="194"/>
      <c r="L47" s="194"/>
      <c r="M47" s="194"/>
      <c r="N47" s="194"/>
      <c r="O47" s="194"/>
      <c r="P47" s="194"/>
      <c r="Q47" s="194"/>
      <c r="R47" s="209" t="str">
        <f t="shared" si="1"/>
        <v/>
      </c>
    </row>
    <row r="48" spans="1:18" ht="13.15" customHeight="1" x14ac:dyDescent="0.25">
      <c r="A48" s="197">
        <v>16</v>
      </c>
      <c r="B48" s="198" t="s">
        <v>124</v>
      </c>
      <c r="C48" s="199"/>
      <c r="D48" s="199" t="str">
        <f t="shared" ref="D48:D49" si="2">_xlfn.CONCAT("[",A48,B48,"]"," ",E48)</f>
        <v>[16A] Each chain-driven charbroiler with a non-certified emission control device</v>
      </c>
      <c r="E48" s="199" t="s">
        <v>208</v>
      </c>
      <c r="F48" s="199" t="s">
        <v>208</v>
      </c>
      <c r="G48" s="216" t="s">
        <v>127</v>
      </c>
      <c r="H48" s="202">
        <v>537</v>
      </c>
      <c r="I48" s="203">
        <v>12</v>
      </c>
      <c r="J48" s="203">
        <v>10</v>
      </c>
      <c r="K48" s="206" t="str">
        <f>""</f>
        <v/>
      </c>
      <c r="L48" s="206" t="str">
        <f>""</f>
        <v/>
      </c>
      <c r="M48" s="206" t="str">
        <f>""</f>
        <v/>
      </c>
      <c r="N48" s="206" t="str">
        <f>""</f>
        <v/>
      </c>
      <c r="O48" s="206" t="str">
        <f>""</f>
        <v/>
      </c>
      <c r="P48" s="206">
        <v>1</v>
      </c>
      <c r="Q48" s="203" t="s">
        <v>13</v>
      </c>
      <c r="R48" s="203" t="str">
        <f t="shared" si="1"/>
        <v/>
      </c>
    </row>
    <row r="49" spans="1:18" ht="13.15" customHeight="1" x14ac:dyDescent="0.25">
      <c r="A49" s="197">
        <v>16</v>
      </c>
      <c r="B49" s="198" t="s">
        <v>195</v>
      </c>
      <c r="C49" s="199"/>
      <c r="D49" s="199" t="str">
        <f t="shared" si="2"/>
        <v>[16W] Each chain-driven charbroiler with certified catalytic oxidizer, Registered Under Rule 12</v>
      </c>
      <c r="E49" s="199" t="s">
        <v>209</v>
      </c>
      <c r="F49" s="199" t="s">
        <v>209</v>
      </c>
      <c r="G49" s="216">
        <v>945</v>
      </c>
      <c r="H49" s="202">
        <v>537</v>
      </c>
      <c r="I49" s="203" t="s">
        <v>143</v>
      </c>
      <c r="J49" s="203">
        <f>G49/$U$9</f>
        <v>2.8899082568807342</v>
      </c>
      <c r="K49" s="206" t="str">
        <f>""</f>
        <v/>
      </c>
      <c r="L49" s="206" t="str">
        <f>""</f>
        <v/>
      </c>
      <c r="M49" s="206" t="str">
        <f>""</f>
        <v/>
      </c>
      <c r="N49" s="206" t="str">
        <f>""</f>
        <v/>
      </c>
      <c r="O49" s="206" t="str">
        <f>""</f>
        <v/>
      </c>
      <c r="P49" s="206">
        <v>1</v>
      </c>
      <c r="Q49" s="203" t="s">
        <v>13</v>
      </c>
      <c r="R49" s="203" t="str">
        <f t="shared" si="1"/>
        <v/>
      </c>
    </row>
    <row r="50" spans="1:18" ht="18" customHeight="1" x14ac:dyDescent="0.25">
      <c r="A50" s="191" t="s">
        <v>210</v>
      </c>
      <c r="B50" s="192"/>
      <c r="C50" s="192"/>
      <c r="D50" s="208"/>
      <c r="E50" s="192"/>
      <c r="F50" s="192"/>
      <c r="G50" s="191"/>
      <c r="H50" s="193"/>
      <c r="I50" s="194"/>
      <c r="J50" s="194"/>
      <c r="K50" s="194"/>
      <c r="L50" s="194"/>
      <c r="M50" s="194"/>
      <c r="N50" s="194"/>
      <c r="O50" s="194"/>
      <c r="P50" s="194"/>
      <c r="Q50" s="194"/>
      <c r="R50" s="209" t="str">
        <f t="shared" si="1"/>
        <v/>
      </c>
    </row>
    <row r="51" spans="1:18" ht="17.100000000000001" customHeight="1" x14ac:dyDescent="0.25">
      <c r="A51" s="197">
        <v>18</v>
      </c>
      <c r="B51" s="198" t="s">
        <v>133</v>
      </c>
      <c r="C51" s="199"/>
      <c r="D51" s="199" t="str">
        <f t="shared" si="0"/>
        <v>[18C] Each Pit or Stationary Metal Melting Crucible/Pot Furnace</v>
      </c>
      <c r="E51" s="199" t="s">
        <v>211</v>
      </c>
      <c r="F51" s="200" t="s">
        <v>212</v>
      </c>
      <c r="G51" s="216" t="s">
        <v>127</v>
      </c>
      <c r="H51" s="202">
        <v>526</v>
      </c>
      <c r="I51" s="203">
        <v>20</v>
      </c>
      <c r="J51" s="203">
        <v>16</v>
      </c>
      <c r="K51" s="206" t="str">
        <f>""</f>
        <v/>
      </c>
      <c r="L51" s="206" t="str">
        <f>""</f>
        <v/>
      </c>
      <c r="M51" s="206" t="str">
        <f>""</f>
        <v/>
      </c>
      <c r="N51" s="206" t="str">
        <f>""</f>
        <v/>
      </c>
      <c r="O51" s="206" t="str">
        <f>""</f>
        <v/>
      </c>
      <c r="P51" s="206">
        <v>1</v>
      </c>
      <c r="Q51" s="203" t="s">
        <v>77</v>
      </c>
      <c r="R51" s="203">
        <f t="shared" si="1"/>
        <v>1</v>
      </c>
    </row>
    <row r="52" spans="1:18" ht="18" customHeight="1" x14ac:dyDescent="0.25">
      <c r="A52" s="191" t="s">
        <v>213</v>
      </c>
      <c r="B52" s="192"/>
      <c r="C52" s="192"/>
      <c r="D52" s="208"/>
      <c r="E52" s="192"/>
      <c r="F52" s="192"/>
      <c r="G52" s="191"/>
      <c r="H52" s="193"/>
      <c r="I52" s="194"/>
      <c r="J52" s="194"/>
      <c r="K52" s="194"/>
      <c r="L52" s="194"/>
      <c r="M52" s="194"/>
      <c r="N52" s="194"/>
      <c r="O52" s="194"/>
      <c r="P52" s="194"/>
      <c r="Q52" s="194"/>
      <c r="R52" s="209" t="str">
        <f t="shared" si="1"/>
        <v/>
      </c>
    </row>
    <row r="53" spans="1:18" ht="22.15" customHeight="1" x14ac:dyDescent="0.25">
      <c r="A53" s="197">
        <v>19</v>
      </c>
      <c r="B53" s="198" t="s">
        <v>124</v>
      </c>
      <c r="C53" s="199"/>
      <c r="D53" s="199" t="str">
        <f t="shared" si="0"/>
        <v>[19A] Each Oil Quenching or Salt Bath Tank</v>
      </c>
      <c r="E53" s="199" t="s">
        <v>214</v>
      </c>
      <c r="F53" s="200" t="s">
        <v>215</v>
      </c>
      <c r="G53" s="223" t="s">
        <v>127</v>
      </c>
      <c r="H53" s="205">
        <v>373</v>
      </c>
      <c r="I53" s="206">
        <v>12</v>
      </c>
      <c r="J53" s="206">
        <v>8</v>
      </c>
      <c r="K53" s="206" t="str">
        <f>""</f>
        <v/>
      </c>
      <c r="L53" s="206" t="str">
        <f>""</f>
        <v/>
      </c>
      <c r="M53" s="206" t="str">
        <f>""</f>
        <v/>
      </c>
      <c r="N53" s="206" t="str">
        <f>""</f>
        <v/>
      </c>
      <c r="O53" s="206" t="str">
        <f>""</f>
        <v/>
      </c>
      <c r="P53" s="206">
        <v>1</v>
      </c>
      <c r="Q53" s="206" t="s">
        <v>13</v>
      </c>
      <c r="R53" s="203" t="str">
        <f t="shared" si="1"/>
        <v/>
      </c>
    </row>
    <row r="54" spans="1:18" ht="12" customHeight="1" x14ac:dyDescent="0.25">
      <c r="A54" s="191" t="s">
        <v>216</v>
      </c>
      <c r="B54" s="192"/>
      <c r="C54" s="192"/>
      <c r="D54" s="208"/>
      <c r="E54" s="192"/>
      <c r="F54" s="192"/>
      <c r="G54" s="191"/>
      <c r="H54" s="193"/>
      <c r="I54" s="194"/>
      <c r="J54" s="194"/>
      <c r="K54" s="194"/>
      <c r="L54" s="194"/>
      <c r="M54" s="194"/>
      <c r="N54" s="194"/>
      <c r="O54" s="194"/>
      <c r="P54" s="194"/>
      <c r="Q54" s="194"/>
      <c r="R54" s="209" t="str">
        <f t="shared" si="1"/>
        <v/>
      </c>
    </row>
    <row r="55" spans="1:18" ht="23.1" customHeight="1" x14ac:dyDescent="0.25">
      <c r="A55" s="197">
        <v>20</v>
      </c>
      <c r="B55" s="198" t="s">
        <v>124</v>
      </c>
      <c r="C55" s="199"/>
      <c r="D55" s="199" t="str">
        <f t="shared" si="0"/>
        <v>[20A] Each Aircraft Propulsion Turbine, Turboshaft, Turbojet or Turbofan Engine Test Cell or Stand</v>
      </c>
      <c r="E55" s="200" t="s">
        <v>217</v>
      </c>
      <c r="F55" s="200" t="s">
        <v>217</v>
      </c>
      <c r="G55" s="223" t="s">
        <v>127</v>
      </c>
      <c r="H55" s="205">
        <v>649</v>
      </c>
      <c r="I55" s="206">
        <v>20</v>
      </c>
      <c r="J55" s="206">
        <v>12</v>
      </c>
      <c r="K55" s="206"/>
      <c r="L55" s="206" t="str">
        <f>""</f>
        <v/>
      </c>
      <c r="M55" s="206" t="str">
        <f>""</f>
        <v/>
      </c>
      <c r="N55" s="206" t="str">
        <f>""</f>
        <v/>
      </c>
      <c r="O55" s="206" t="str">
        <f>""</f>
        <v/>
      </c>
      <c r="P55" s="206">
        <v>1</v>
      </c>
      <c r="Q55" s="206" t="s">
        <v>77</v>
      </c>
      <c r="R55" s="203">
        <f t="shared" si="1"/>
        <v>1</v>
      </c>
    </row>
    <row r="56" spans="1:18" ht="23.1" customHeight="1" x14ac:dyDescent="0.25">
      <c r="A56" s="197">
        <v>20</v>
      </c>
      <c r="B56" s="198" t="s">
        <v>129</v>
      </c>
      <c r="C56" s="199"/>
      <c r="D56" s="199" t="str">
        <f t="shared" si="0"/>
        <v>[20B] Each Aircraft Propulsion Test Cell or Stand at a facility where more than one such unit is located</v>
      </c>
      <c r="E56" s="200" t="s">
        <v>218</v>
      </c>
      <c r="F56" s="200" t="s">
        <v>218</v>
      </c>
      <c r="G56" s="223" t="s">
        <v>127</v>
      </c>
      <c r="H56" s="205">
        <v>312</v>
      </c>
      <c r="I56" s="206">
        <v>20</v>
      </c>
      <c r="J56" s="206">
        <v>12</v>
      </c>
      <c r="K56" s="206"/>
      <c r="L56" s="206" t="str">
        <f>""</f>
        <v/>
      </c>
      <c r="M56" s="206" t="str">
        <f>""</f>
        <v/>
      </c>
      <c r="N56" s="206" t="str">
        <f>""</f>
        <v/>
      </c>
      <c r="O56" s="206" t="str">
        <f>""</f>
        <v/>
      </c>
      <c r="P56" s="206">
        <v>1</v>
      </c>
      <c r="Q56" s="206" t="s">
        <v>77</v>
      </c>
      <c r="R56" s="203">
        <f t="shared" si="1"/>
        <v>1</v>
      </c>
    </row>
    <row r="57" spans="1:18" ht="15" customHeight="1" x14ac:dyDescent="0.25">
      <c r="A57" s="197">
        <v>20</v>
      </c>
      <c r="B57" s="198" t="s">
        <v>133</v>
      </c>
      <c r="C57" s="199"/>
      <c r="D57" s="199" t="str">
        <f t="shared" si="0"/>
        <v>[20C] Each Non-Aircraft Turbine Test Cell or Stand</v>
      </c>
      <c r="E57" s="200" t="s">
        <v>219</v>
      </c>
      <c r="F57" s="200" t="s">
        <v>219</v>
      </c>
      <c r="G57" s="216" t="s">
        <v>127</v>
      </c>
      <c r="H57" s="202">
        <v>190</v>
      </c>
      <c r="I57" s="206">
        <v>20</v>
      </c>
      <c r="J57" s="203">
        <v>12</v>
      </c>
      <c r="K57" s="203"/>
      <c r="L57" s="206" t="str">
        <f>""</f>
        <v/>
      </c>
      <c r="M57" s="206" t="str">
        <f>""</f>
        <v/>
      </c>
      <c r="N57" s="206" t="str">
        <f>""</f>
        <v/>
      </c>
      <c r="O57" s="206" t="str">
        <f>""</f>
        <v/>
      </c>
      <c r="P57" s="206">
        <v>1</v>
      </c>
      <c r="Q57" s="203" t="s">
        <v>77</v>
      </c>
      <c r="R57" s="203">
        <f t="shared" si="1"/>
        <v>1</v>
      </c>
    </row>
    <row r="58" spans="1:18" ht="23.1" customHeight="1" x14ac:dyDescent="0.25">
      <c r="A58" s="197">
        <v>20</v>
      </c>
      <c r="B58" s="198" t="s">
        <v>137</v>
      </c>
      <c r="C58" s="199"/>
      <c r="D58" s="199" t="str">
        <f t="shared" si="0"/>
        <v>[20D] Each Non-Aircraft Turbine Engine 1 MM BTU/HR up to but not including 50 MM BTU/HR input</v>
      </c>
      <c r="E58" s="200" t="s">
        <v>220</v>
      </c>
      <c r="F58" s="200" t="s">
        <v>220</v>
      </c>
      <c r="G58" s="223" t="s">
        <v>127</v>
      </c>
      <c r="H58" s="205">
        <v>1199</v>
      </c>
      <c r="I58" s="206">
        <v>24</v>
      </c>
      <c r="J58" s="206">
        <v>16</v>
      </c>
      <c r="K58" s="206"/>
      <c r="L58" s="206" t="str">
        <f>""</f>
        <v/>
      </c>
      <c r="M58" s="206" t="str">
        <f>""</f>
        <v/>
      </c>
      <c r="N58" s="206" t="str">
        <f>""</f>
        <v/>
      </c>
      <c r="O58" s="206" t="str">
        <f>""</f>
        <v/>
      </c>
      <c r="P58" s="206">
        <v>1</v>
      </c>
      <c r="Q58" s="206" t="s">
        <v>77</v>
      </c>
      <c r="R58" s="203">
        <f t="shared" si="1"/>
        <v>1</v>
      </c>
    </row>
    <row r="59" spans="1:18" ht="23.1" customHeight="1" x14ac:dyDescent="0.25">
      <c r="A59" s="197">
        <v>20</v>
      </c>
      <c r="B59" s="198" t="s">
        <v>221</v>
      </c>
      <c r="C59" s="199"/>
      <c r="D59" s="199" t="str">
        <f t="shared" si="0"/>
        <v>[20E] Each Non-Aircraft Turbine Engine 50 MM BTU/HR up to but not including 250 MM BTU/HR input</v>
      </c>
      <c r="E59" s="200" t="s">
        <v>222</v>
      </c>
      <c r="F59" s="200" t="s">
        <v>222</v>
      </c>
      <c r="G59" s="223" t="s">
        <v>127</v>
      </c>
      <c r="H59" s="205">
        <v>1932</v>
      </c>
      <c r="I59" s="206">
        <v>24</v>
      </c>
      <c r="J59" s="206">
        <v>16</v>
      </c>
      <c r="K59" s="206"/>
      <c r="L59" s="206" t="str">
        <f>""</f>
        <v/>
      </c>
      <c r="M59" s="206" t="str">
        <f>""</f>
        <v/>
      </c>
      <c r="N59" s="206" t="str">
        <f>""</f>
        <v/>
      </c>
      <c r="O59" s="206" t="str">
        <f>""</f>
        <v/>
      </c>
      <c r="P59" s="206">
        <v>1</v>
      </c>
      <c r="Q59" s="206" t="s">
        <v>77</v>
      </c>
      <c r="R59" s="203">
        <f t="shared" si="1"/>
        <v>1</v>
      </c>
    </row>
    <row r="60" spans="1:18" ht="17.100000000000001" customHeight="1" x14ac:dyDescent="0.25">
      <c r="A60" s="197">
        <v>20</v>
      </c>
      <c r="B60" s="198" t="s">
        <v>223</v>
      </c>
      <c r="C60" s="199"/>
      <c r="D60" s="199" t="str">
        <f t="shared" si="0"/>
        <v>[20F] Each Non-Aircraft Turbine Engine 250 MM BTU/HR or greater input</v>
      </c>
      <c r="E60" s="200" t="s">
        <v>224</v>
      </c>
      <c r="F60" s="200" t="s">
        <v>224</v>
      </c>
      <c r="G60" s="216" t="s">
        <v>127</v>
      </c>
      <c r="H60" s="202">
        <v>4866</v>
      </c>
      <c r="I60" s="203">
        <v>100</v>
      </c>
      <c r="J60" s="203">
        <v>30</v>
      </c>
      <c r="K60" s="203"/>
      <c r="L60" s="206" t="str">
        <f>""</f>
        <v/>
      </c>
      <c r="M60" s="206" t="str">
        <f>""</f>
        <v/>
      </c>
      <c r="N60" s="206" t="str">
        <f>""</f>
        <v/>
      </c>
      <c r="O60" s="206" t="str">
        <f>""</f>
        <v/>
      </c>
      <c r="P60" s="229">
        <v>30</v>
      </c>
      <c r="Q60" s="203" t="s">
        <v>77</v>
      </c>
      <c r="R60" s="203">
        <f t="shared" si="1"/>
        <v>1</v>
      </c>
    </row>
    <row r="61" spans="1:18" ht="13.15" customHeight="1" x14ac:dyDescent="0.25">
      <c r="A61" s="197">
        <v>20</v>
      </c>
      <c r="B61" s="198" t="s">
        <v>225</v>
      </c>
      <c r="C61" s="199"/>
      <c r="D61" s="199" t="str">
        <f t="shared" si="0"/>
        <v xml:space="preserve">[20Z] NAS North Island (ID#APCD-1980-SITE-02754)*Pursuant to Subsection (c)(3) </v>
      </c>
      <c r="E61" s="200" t="s">
        <v>226</v>
      </c>
      <c r="F61" s="200" t="s">
        <v>226</v>
      </c>
      <c r="G61" s="216" t="s">
        <v>127</v>
      </c>
      <c r="H61" s="202">
        <v>642</v>
      </c>
      <c r="I61" s="230">
        <v>20</v>
      </c>
      <c r="J61" s="230">
        <v>12</v>
      </c>
      <c r="K61" s="206"/>
      <c r="L61" s="206"/>
      <c r="M61" s="206"/>
      <c r="N61" s="206"/>
      <c r="O61" s="206"/>
      <c r="P61" s="206"/>
      <c r="Q61" s="203"/>
      <c r="R61" s="203"/>
    </row>
    <row r="62" spans="1:18" ht="17.100000000000001" customHeight="1" x14ac:dyDescent="0.25">
      <c r="A62" s="197">
        <v>20</v>
      </c>
      <c r="B62" s="198" t="s">
        <v>227</v>
      </c>
      <c r="C62" s="199"/>
      <c r="D62" s="199" t="str">
        <f t="shared" si="0"/>
        <v>[20H] Each Standby Gas Turbine used for Emergency Power Generation</v>
      </c>
      <c r="E62" s="200" t="s">
        <v>228</v>
      </c>
      <c r="F62" s="200" t="s">
        <v>228</v>
      </c>
      <c r="G62" s="216" t="s">
        <v>127</v>
      </c>
      <c r="H62" s="202">
        <v>435</v>
      </c>
      <c r="I62" s="206">
        <v>20</v>
      </c>
      <c r="J62" s="206">
        <v>12</v>
      </c>
      <c r="K62" s="206"/>
      <c r="L62" s="206" t="str">
        <f>""</f>
        <v/>
      </c>
      <c r="M62" s="206" t="str">
        <f>""</f>
        <v/>
      </c>
      <c r="N62" s="206" t="str">
        <f>""</f>
        <v/>
      </c>
      <c r="O62" s="206" t="str">
        <f>""</f>
        <v/>
      </c>
      <c r="P62" s="206">
        <v>1</v>
      </c>
      <c r="Q62" s="203" t="s">
        <v>77</v>
      </c>
      <c r="R62" s="203">
        <f t="shared" si="1"/>
        <v>1</v>
      </c>
    </row>
    <row r="63" spans="1:18" ht="11.1" customHeight="1" x14ac:dyDescent="0.25">
      <c r="A63" s="191" t="s">
        <v>229</v>
      </c>
      <c r="B63" s="192"/>
      <c r="C63" s="192"/>
      <c r="D63" s="208"/>
      <c r="E63" s="192"/>
      <c r="F63" s="192"/>
      <c r="G63" s="191"/>
      <c r="H63" s="193"/>
      <c r="I63" s="194"/>
      <c r="J63" s="194"/>
      <c r="K63" s="194"/>
      <c r="L63" s="194"/>
      <c r="M63" s="194"/>
      <c r="N63" s="194"/>
      <c r="O63" s="194"/>
      <c r="P63" s="194"/>
      <c r="Q63" s="194"/>
      <c r="R63" s="209" t="str">
        <f t="shared" si="1"/>
        <v/>
      </c>
    </row>
    <row r="64" spans="1:18" ht="15" customHeight="1" x14ac:dyDescent="0.25">
      <c r="A64" s="231">
        <v>21</v>
      </c>
      <c r="B64" s="232" t="s">
        <v>124</v>
      </c>
      <c r="C64" s="233"/>
      <c r="D64" s="233" t="str">
        <f t="shared" si="0"/>
        <v>[21A] Each Paper or Wood Shredder or Hammermill Grinder</v>
      </c>
      <c r="E64" s="234" t="s">
        <v>230</v>
      </c>
      <c r="F64" s="234" t="s">
        <v>230</v>
      </c>
      <c r="G64" s="216" t="s">
        <v>127</v>
      </c>
      <c r="H64" s="202">
        <v>404</v>
      </c>
      <c r="I64" s="203">
        <v>16</v>
      </c>
      <c r="J64" s="203">
        <v>12</v>
      </c>
      <c r="K64" s="203" t="str">
        <f>""</f>
        <v/>
      </c>
      <c r="L64" s="206" t="str">
        <f>""</f>
        <v/>
      </c>
      <c r="M64" s="206" t="str">
        <f>""</f>
        <v/>
      </c>
      <c r="N64" s="206" t="str">
        <f>""</f>
        <v/>
      </c>
      <c r="O64" s="206" t="str">
        <f>""</f>
        <v/>
      </c>
      <c r="P64" s="206">
        <v>1</v>
      </c>
      <c r="Q64" s="203" t="s">
        <v>13</v>
      </c>
      <c r="R64" s="203" t="str">
        <f t="shared" si="1"/>
        <v/>
      </c>
    </row>
    <row r="65" spans="1:18" ht="30.75" customHeight="1" x14ac:dyDescent="0.2">
      <c r="A65" s="235">
        <v>21</v>
      </c>
      <c r="B65" s="236" t="s">
        <v>195</v>
      </c>
      <c r="C65" s="236"/>
      <c r="D65" s="236" t="str">
        <f t="shared" si="0"/>
        <v>[21W] Each Paper Shredder with a maximum throughput capacity of greater
than 600 pounds per hour, Registered Under Rule 12</v>
      </c>
      <c r="E65" s="237" t="s">
        <v>231</v>
      </c>
      <c r="F65" s="238" t="s">
        <v>231</v>
      </c>
      <c r="G65" s="239">
        <v>946</v>
      </c>
      <c r="H65" s="205">
        <v>465</v>
      </c>
      <c r="I65" s="203" t="s">
        <v>143</v>
      </c>
      <c r="J65" s="203">
        <f>G65/$U$9</f>
        <v>2.8929663608562692</v>
      </c>
      <c r="K65" s="203" t="str">
        <f>""</f>
        <v/>
      </c>
      <c r="L65" s="206" t="str">
        <f>""</f>
        <v/>
      </c>
      <c r="M65" s="206" t="str">
        <f>""</f>
        <v/>
      </c>
      <c r="N65" s="206" t="str">
        <f>""</f>
        <v/>
      </c>
      <c r="O65" s="206" t="str">
        <f>""</f>
        <v/>
      </c>
      <c r="P65" s="206">
        <v>1</v>
      </c>
      <c r="Q65" s="203" t="s">
        <v>13</v>
      </c>
      <c r="R65" s="203" t="str">
        <f t="shared" si="1"/>
        <v/>
      </c>
    </row>
    <row r="66" spans="1:18" ht="12" customHeight="1" x14ac:dyDescent="0.25">
      <c r="A66" s="240" t="s">
        <v>232</v>
      </c>
      <c r="B66" s="241"/>
      <c r="C66" s="241"/>
      <c r="D66" s="242"/>
      <c r="E66" s="241"/>
      <c r="F66" s="241"/>
      <c r="G66" s="191"/>
      <c r="H66" s="193"/>
      <c r="I66" s="194"/>
      <c r="J66" s="194"/>
      <c r="K66" s="194"/>
      <c r="L66" s="194"/>
      <c r="M66" s="194"/>
      <c r="N66" s="194"/>
      <c r="O66" s="194"/>
      <c r="P66" s="194"/>
      <c r="Q66" s="194"/>
      <c r="R66" s="209" t="str">
        <f t="shared" si="1"/>
        <v/>
      </c>
    </row>
    <row r="67" spans="1:18" ht="12" customHeight="1" x14ac:dyDescent="0.25">
      <c r="A67" s="197">
        <v>22</v>
      </c>
      <c r="B67" s="198" t="s">
        <v>124</v>
      </c>
      <c r="C67" s="199"/>
      <c r="D67" s="199" t="str">
        <f t="shared" si="0"/>
        <v>[22A] Each Feed, Grain or Kelp Receiving System (includes Silos)</v>
      </c>
      <c r="E67" s="200" t="s">
        <v>233</v>
      </c>
      <c r="F67" s="200" t="s">
        <v>234</v>
      </c>
      <c r="G67" s="216" t="s">
        <v>127</v>
      </c>
      <c r="H67" s="202">
        <v>679</v>
      </c>
      <c r="I67" s="203">
        <v>16</v>
      </c>
      <c r="J67" s="203">
        <v>12</v>
      </c>
      <c r="K67" s="203" t="str">
        <f>""</f>
        <v/>
      </c>
      <c r="L67" s="206" t="str">
        <f>""</f>
        <v/>
      </c>
      <c r="M67" s="206" t="str">
        <f>""</f>
        <v/>
      </c>
      <c r="N67" s="206" t="str">
        <f>""</f>
        <v/>
      </c>
      <c r="O67" s="206" t="str">
        <f>""</f>
        <v/>
      </c>
      <c r="P67" s="206">
        <v>1</v>
      </c>
      <c r="Q67" s="203" t="s">
        <v>77</v>
      </c>
      <c r="R67" s="203">
        <f t="shared" si="1"/>
        <v>1</v>
      </c>
    </row>
    <row r="68" spans="1:18" ht="11.1" customHeight="1" x14ac:dyDescent="0.25">
      <c r="A68" s="197">
        <v>22</v>
      </c>
      <c r="B68" s="198" t="s">
        <v>129</v>
      </c>
      <c r="C68" s="199"/>
      <c r="D68" s="199" t="str">
        <f t="shared" si="0"/>
        <v>[22B] Each Feed, Grain or Kelp Grinder, Cracker, or Roll Mill</v>
      </c>
      <c r="E68" s="200" t="s">
        <v>235</v>
      </c>
      <c r="F68" s="200" t="s">
        <v>236</v>
      </c>
      <c r="G68" s="216" t="s">
        <v>127</v>
      </c>
      <c r="H68" s="202">
        <v>587</v>
      </c>
      <c r="I68" s="203">
        <v>16</v>
      </c>
      <c r="J68" s="203">
        <v>12</v>
      </c>
      <c r="K68" s="203" t="str">
        <f>""</f>
        <v/>
      </c>
      <c r="L68" s="206" t="str">
        <f>""</f>
        <v/>
      </c>
      <c r="M68" s="206" t="str">
        <f>""</f>
        <v/>
      </c>
      <c r="N68" s="206" t="str">
        <f>""</f>
        <v/>
      </c>
      <c r="O68" s="206" t="str">
        <f>""</f>
        <v/>
      </c>
      <c r="P68" s="206">
        <v>1</v>
      </c>
      <c r="Q68" s="203" t="s">
        <v>77</v>
      </c>
      <c r="R68" s="203">
        <f t="shared" si="1"/>
        <v>1</v>
      </c>
    </row>
    <row r="69" spans="1:18" ht="23.1" customHeight="1" x14ac:dyDescent="0.25">
      <c r="A69" s="197">
        <v>22</v>
      </c>
      <c r="B69" s="198" t="s">
        <v>133</v>
      </c>
      <c r="C69" s="199"/>
      <c r="D69" s="199" t="str">
        <f t="shared" si="0"/>
        <v>[22C] Each Feed, Grain or Kelp Shaker Stack, Screen Set, Pelletizer System, Grain Cleaner, or Hammermill</v>
      </c>
      <c r="E69" s="200" t="s">
        <v>237</v>
      </c>
      <c r="F69" s="200" t="s">
        <v>238</v>
      </c>
      <c r="G69" s="223" t="s">
        <v>127</v>
      </c>
      <c r="H69" s="205">
        <v>679</v>
      </c>
      <c r="I69" s="203">
        <v>16</v>
      </c>
      <c r="J69" s="203">
        <v>12</v>
      </c>
      <c r="K69" s="203" t="str">
        <f>""</f>
        <v/>
      </c>
      <c r="L69" s="206" t="str">
        <f>""</f>
        <v/>
      </c>
      <c r="M69" s="206" t="str">
        <f>""</f>
        <v/>
      </c>
      <c r="N69" s="206" t="str">
        <f>""</f>
        <v/>
      </c>
      <c r="O69" s="206" t="str">
        <f>""</f>
        <v/>
      </c>
      <c r="P69" s="206">
        <v>1</v>
      </c>
      <c r="Q69" s="206" t="s">
        <v>77</v>
      </c>
      <c r="R69" s="203">
        <f t="shared" si="1"/>
        <v>1</v>
      </c>
    </row>
    <row r="70" spans="1:18" ht="12" customHeight="1" x14ac:dyDescent="0.25">
      <c r="A70" s="197">
        <v>22</v>
      </c>
      <c r="B70" s="198" t="s">
        <v>137</v>
      </c>
      <c r="C70" s="199"/>
      <c r="D70" s="199" t="str">
        <f t="shared" ref="D70:D133" si="3">_xlfn.CONCAT("[",A70,B70,"]"," ",E70)</f>
        <v>[22D] Each Feed, Grain or Kelp Mixer System</v>
      </c>
      <c r="E70" s="200" t="s">
        <v>239</v>
      </c>
      <c r="F70" s="200" t="s">
        <v>240</v>
      </c>
      <c r="G70" s="216" t="s">
        <v>127</v>
      </c>
      <c r="H70" s="202">
        <v>924</v>
      </c>
      <c r="I70" s="203">
        <v>16</v>
      </c>
      <c r="J70" s="203">
        <v>12</v>
      </c>
      <c r="K70" s="203" t="str">
        <f>""</f>
        <v/>
      </c>
      <c r="L70" s="206" t="str">
        <f>""</f>
        <v/>
      </c>
      <c r="M70" s="206" t="str">
        <f>""</f>
        <v/>
      </c>
      <c r="N70" s="206" t="str">
        <f>""</f>
        <v/>
      </c>
      <c r="O70" s="206" t="str">
        <f>""</f>
        <v/>
      </c>
      <c r="P70" s="206">
        <v>1</v>
      </c>
      <c r="Q70" s="203" t="s">
        <v>77</v>
      </c>
      <c r="R70" s="203">
        <f t="shared" ref="R70:R133" si="4">IF(Q70="Yes", 1, "")</f>
        <v>1</v>
      </c>
    </row>
    <row r="71" spans="1:18" ht="11.1" customHeight="1" x14ac:dyDescent="0.25">
      <c r="A71" s="197">
        <v>22</v>
      </c>
      <c r="B71" s="198" t="s">
        <v>221</v>
      </c>
      <c r="C71" s="199"/>
      <c r="D71" s="199" t="str">
        <f t="shared" si="3"/>
        <v>[22E] Each Feed, Grain or Kelp Truck or Rail Loading System</v>
      </c>
      <c r="E71" s="200" t="s">
        <v>241</v>
      </c>
      <c r="F71" s="200" t="s">
        <v>242</v>
      </c>
      <c r="G71" s="216" t="s">
        <v>127</v>
      </c>
      <c r="H71" s="202">
        <v>587</v>
      </c>
      <c r="I71" s="203">
        <v>16</v>
      </c>
      <c r="J71" s="203">
        <v>12</v>
      </c>
      <c r="K71" s="203" t="str">
        <f>""</f>
        <v/>
      </c>
      <c r="L71" s="206" t="str">
        <f>""</f>
        <v/>
      </c>
      <c r="M71" s="206" t="str">
        <f>""</f>
        <v/>
      </c>
      <c r="N71" s="206" t="str">
        <f>""</f>
        <v/>
      </c>
      <c r="O71" s="206" t="str">
        <f>""</f>
        <v/>
      </c>
      <c r="P71" s="206">
        <v>1</v>
      </c>
      <c r="Q71" s="203" t="s">
        <v>77</v>
      </c>
      <c r="R71" s="203">
        <f t="shared" si="4"/>
        <v>1</v>
      </c>
    </row>
    <row r="72" spans="1:18" ht="23.1" customHeight="1" x14ac:dyDescent="0.25">
      <c r="A72" s="197">
        <v>22</v>
      </c>
      <c r="B72" s="198" t="s">
        <v>223</v>
      </c>
      <c r="C72" s="199"/>
      <c r="D72" s="199"/>
      <c r="E72" s="200"/>
      <c r="F72" s="200" t="s">
        <v>243</v>
      </c>
      <c r="G72" s="223"/>
      <c r="H72" s="243"/>
      <c r="I72" s="244"/>
      <c r="J72" s="244"/>
      <c r="K72" s="244"/>
      <c r="L72" s="244"/>
      <c r="M72" s="244"/>
      <c r="N72" s="244"/>
      <c r="O72" s="244"/>
      <c r="P72" s="244"/>
      <c r="Q72" s="244"/>
      <c r="R72" s="203" t="str">
        <f t="shared" si="4"/>
        <v/>
      </c>
    </row>
    <row r="73" spans="1:18" ht="29.1" customHeight="1" x14ac:dyDescent="0.25">
      <c r="A73" s="221" t="s">
        <v>244</v>
      </c>
      <c r="B73" s="192"/>
      <c r="C73" s="192"/>
      <c r="D73" s="208"/>
      <c r="E73" s="192"/>
      <c r="F73" s="192"/>
      <c r="G73" s="191"/>
      <c r="H73" s="193"/>
      <c r="I73" s="194"/>
      <c r="J73" s="194"/>
      <c r="K73" s="194"/>
      <c r="L73" s="194"/>
      <c r="M73" s="194"/>
      <c r="N73" s="194"/>
      <c r="O73" s="194"/>
      <c r="P73" s="194"/>
      <c r="Q73" s="194"/>
      <c r="R73" s="209" t="str">
        <f t="shared" si="4"/>
        <v/>
      </c>
    </row>
    <row r="74" spans="1:18" ht="24" customHeight="1" x14ac:dyDescent="0.25">
      <c r="A74" s="197">
        <v>23</v>
      </c>
      <c r="B74" s="198" t="s">
        <v>124</v>
      </c>
      <c r="C74" s="199"/>
      <c r="D74" s="199" t="str">
        <f t="shared" si="3"/>
        <v>[23A] Each Bulk Terminal Grain and Dry Chemical Receiving System (Railroad, Ship and Truck Unloading</v>
      </c>
      <c r="E74" s="200" t="s">
        <v>245</v>
      </c>
      <c r="F74" s="200" t="s">
        <v>246</v>
      </c>
      <c r="G74" s="223" t="s">
        <v>127</v>
      </c>
      <c r="H74" s="205">
        <v>679</v>
      </c>
      <c r="I74" s="203">
        <v>16</v>
      </c>
      <c r="J74" s="203">
        <v>12</v>
      </c>
      <c r="K74" s="203" t="str">
        <f>""</f>
        <v/>
      </c>
      <c r="L74" s="206" t="str">
        <f>""</f>
        <v/>
      </c>
      <c r="M74" s="206" t="str">
        <f>""</f>
        <v/>
      </c>
      <c r="N74" s="206" t="str">
        <f>""</f>
        <v/>
      </c>
      <c r="O74" s="206" t="str">
        <f>""</f>
        <v/>
      </c>
      <c r="P74" s="206">
        <v>1</v>
      </c>
      <c r="Q74" s="206" t="s">
        <v>13</v>
      </c>
      <c r="R74" s="203" t="str">
        <f t="shared" si="4"/>
        <v/>
      </c>
    </row>
    <row r="75" spans="1:18" ht="16.149999999999999" customHeight="1" x14ac:dyDescent="0.25">
      <c r="A75" s="197">
        <v>23</v>
      </c>
      <c r="B75" s="198" t="s">
        <v>129</v>
      </c>
      <c r="C75" s="199"/>
      <c r="D75" s="199" t="str">
        <f t="shared" si="3"/>
        <v>[23B] Each Bulk Terminal Grain and Dry Chemical Storage Silo System</v>
      </c>
      <c r="E75" s="200" t="s">
        <v>247</v>
      </c>
      <c r="F75" s="200" t="s">
        <v>248</v>
      </c>
      <c r="G75" s="245" t="s">
        <v>127</v>
      </c>
      <c r="H75" s="202">
        <v>435</v>
      </c>
      <c r="I75" s="203">
        <v>10</v>
      </c>
      <c r="J75" s="203">
        <v>8</v>
      </c>
      <c r="K75" s="203" t="str">
        <f>""</f>
        <v/>
      </c>
      <c r="L75" s="206" t="str">
        <f>""</f>
        <v/>
      </c>
      <c r="M75" s="206" t="str">
        <f>""</f>
        <v/>
      </c>
      <c r="N75" s="206" t="str">
        <f>""</f>
        <v/>
      </c>
      <c r="O75" s="206" t="str">
        <f>""</f>
        <v/>
      </c>
      <c r="P75" s="206">
        <v>1</v>
      </c>
      <c r="Q75" s="203" t="s">
        <v>13</v>
      </c>
      <c r="R75" s="203" t="str">
        <f t="shared" si="4"/>
        <v/>
      </c>
    </row>
    <row r="76" spans="1:18" ht="16.149999999999999" customHeight="1" x14ac:dyDescent="0.25">
      <c r="A76" s="197">
        <v>23</v>
      </c>
      <c r="B76" s="198" t="s">
        <v>133</v>
      </c>
      <c r="C76" s="199"/>
      <c r="D76" s="199" t="str">
        <f t="shared" si="3"/>
        <v>[23C] Each Bulk Terminal Grain and Dry Chemical Loadout Station System</v>
      </c>
      <c r="E76" s="200" t="s">
        <v>249</v>
      </c>
      <c r="F76" s="200" t="s">
        <v>250</v>
      </c>
      <c r="G76" s="216" t="s">
        <v>127</v>
      </c>
      <c r="H76" s="202">
        <v>584</v>
      </c>
      <c r="I76" s="203">
        <v>16</v>
      </c>
      <c r="J76" s="203">
        <v>12</v>
      </c>
      <c r="K76" s="203" t="str">
        <f>""</f>
        <v/>
      </c>
      <c r="L76" s="206" t="str">
        <f>""</f>
        <v/>
      </c>
      <c r="M76" s="206" t="str">
        <f>""</f>
        <v/>
      </c>
      <c r="N76" s="206" t="str">
        <f>""</f>
        <v/>
      </c>
      <c r="O76" s="206" t="str">
        <f>""</f>
        <v/>
      </c>
      <c r="P76" s="206">
        <v>1</v>
      </c>
      <c r="Q76" s="203" t="s">
        <v>13</v>
      </c>
      <c r="R76" s="203" t="str">
        <f t="shared" si="4"/>
        <v/>
      </c>
    </row>
    <row r="77" spans="1:18" ht="16.149999999999999" customHeight="1" x14ac:dyDescent="0.25">
      <c r="A77" s="197">
        <v>23</v>
      </c>
      <c r="B77" s="198" t="s">
        <v>137</v>
      </c>
      <c r="C77" s="199"/>
      <c r="D77" s="199" t="str">
        <f t="shared" si="3"/>
        <v>[23D] Each Bulk Terminal Grain and Dry Chemical Belt Transfer Station</v>
      </c>
      <c r="E77" s="200" t="s">
        <v>251</v>
      </c>
      <c r="F77" s="200" t="s">
        <v>252</v>
      </c>
      <c r="G77" s="216" t="s">
        <v>127</v>
      </c>
      <c r="H77" s="202">
        <v>496</v>
      </c>
      <c r="I77" s="203">
        <v>16</v>
      </c>
      <c r="J77" s="203">
        <v>12</v>
      </c>
      <c r="K77" s="203" t="str">
        <f>""</f>
        <v/>
      </c>
      <c r="L77" s="206" t="str">
        <f>""</f>
        <v/>
      </c>
      <c r="M77" s="206" t="str">
        <f>""</f>
        <v/>
      </c>
      <c r="N77" s="206" t="str">
        <f>""</f>
        <v/>
      </c>
      <c r="O77" s="206" t="str">
        <f>""</f>
        <v/>
      </c>
      <c r="P77" s="206">
        <v>1</v>
      </c>
      <c r="Q77" s="203" t="s">
        <v>13</v>
      </c>
      <c r="R77" s="203" t="str">
        <f t="shared" si="4"/>
        <v/>
      </c>
    </row>
    <row r="78" spans="1:18" ht="16.149999999999999" customHeight="1" x14ac:dyDescent="0.25">
      <c r="A78" s="197">
        <v>23</v>
      </c>
      <c r="B78" s="199" t="s">
        <v>195</v>
      </c>
      <c r="C78" s="199"/>
      <c r="D78" s="199" t="str">
        <f t="shared" si="3"/>
        <v xml:space="preserve">[23W] Each Grain Silo at beer breweries producing less than 100,000
barrels (3.1 million gallons) per year, Registered Under Rule 12 </v>
      </c>
      <c r="E78" s="225" t="s">
        <v>253</v>
      </c>
      <c r="F78" s="225" t="s">
        <v>253</v>
      </c>
      <c r="G78" s="246">
        <v>687</v>
      </c>
      <c r="H78" s="202">
        <v>435</v>
      </c>
      <c r="I78" s="203" t="s">
        <v>143</v>
      </c>
      <c r="J78" s="203">
        <f>G78/$U$9</f>
        <v>2.1009174311926606</v>
      </c>
      <c r="K78" s="203" t="str">
        <f>""</f>
        <v/>
      </c>
      <c r="L78" s="206" t="str">
        <f>""</f>
        <v/>
      </c>
      <c r="M78" s="206" t="str">
        <f>""</f>
        <v/>
      </c>
      <c r="N78" s="206" t="str">
        <f>""</f>
        <v/>
      </c>
      <c r="O78" s="206" t="str">
        <f>""</f>
        <v/>
      </c>
      <c r="P78" s="206">
        <v>1</v>
      </c>
      <c r="Q78" s="203" t="s">
        <v>13</v>
      </c>
      <c r="R78" s="203" t="str">
        <f t="shared" si="4"/>
        <v/>
      </c>
    </row>
    <row r="79" spans="1:18" ht="16.149999999999999" customHeight="1" x14ac:dyDescent="0.25">
      <c r="A79" s="191" t="s">
        <v>254</v>
      </c>
      <c r="B79" s="192"/>
      <c r="C79" s="192"/>
      <c r="D79" s="208"/>
      <c r="E79" s="192"/>
      <c r="F79" s="192"/>
      <c r="G79" s="191"/>
      <c r="H79" s="193"/>
      <c r="I79" s="194"/>
      <c r="J79" s="194"/>
      <c r="K79" s="194"/>
      <c r="L79" s="194"/>
      <c r="M79" s="194"/>
      <c r="N79" s="194"/>
      <c r="O79" s="194"/>
      <c r="P79" s="194"/>
      <c r="Q79" s="194"/>
      <c r="R79" s="209" t="str">
        <f t="shared" si="4"/>
        <v/>
      </c>
    </row>
    <row r="80" spans="1:18" ht="18" customHeight="1" x14ac:dyDescent="0.25">
      <c r="A80" s="197">
        <v>24</v>
      </c>
      <c r="B80" s="198" t="s">
        <v>133</v>
      </c>
      <c r="C80" s="199"/>
      <c r="D80" s="199" t="str">
        <f t="shared" si="3"/>
        <v>[24C] Each Dry Chemical Mixer with capacity over one-half cubic yard</v>
      </c>
      <c r="E80" s="200" t="s">
        <v>255</v>
      </c>
      <c r="F80" s="200" t="s">
        <v>255</v>
      </c>
      <c r="G80" s="216" t="s">
        <v>127</v>
      </c>
      <c r="H80" s="202">
        <v>423</v>
      </c>
      <c r="I80" s="203">
        <v>16</v>
      </c>
      <c r="J80" s="203">
        <v>12</v>
      </c>
      <c r="K80" s="203" t="str">
        <f>""</f>
        <v/>
      </c>
      <c r="L80" s="206" t="str">
        <f>""</f>
        <v/>
      </c>
      <c r="M80" s="206" t="str">
        <f>""</f>
        <v/>
      </c>
      <c r="N80" s="206" t="str">
        <f>""</f>
        <v/>
      </c>
      <c r="O80" s="206" t="str">
        <f>""</f>
        <v/>
      </c>
      <c r="P80" s="206">
        <v>1</v>
      </c>
      <c r="Q80" s="203" t="s">
        <v>13</v>
      </c>
      <c r="R80" s="203" t="str">
        <f t="shared" si="4"/>
        <v/>
      </c>
    </row>
    <row r="81" spans="1:18" ht="23.1" customHeight="1" x14ac:dyDescent="0.25">
      <c r="A81" s="191" t="s">
        <v>256</v>
      </c>
      <c r="B81" s="192"/>
      <c r="C81" s="192"/>
      <c r="D81" s="208"/>
      <c r="E81" s="192"/>
      <c r="F81" s="192"/>
      <c r="G81" s="191"/>
      <c r="H81" s="193"/>
      <c r="I81" s="194"/>
      <c r="J81" s="194"/>
      <c r="K81" s="194"/>
      <c r="L81" s="194"/>
      <c r="M81" s="194"/>
      <c r="N81" s="194"/>
      <c r="O81" s="194"/>
      <c r="P81" s="194"/>
      <c r="Q81" s="194"/>
      <c r="R81" s="209" t="str">
        <f t="shared" si="4"/>
        <v/>
      </c>
    </row>
    <row r="82" spans="1:18" ht="25.5" customHeight="1" x14ac:dyDescent="0.25">
      <c r="A82" s="197">
        <v>25</v>
      </c>
      <c r="B82" s="198" t="s">
        <v>124</v>
      </c>
      <c r="C82" s="199"/>
      <c r="D82" s="199" t="str">
        <f t="shared" si="3"/>
        <v>[25A] Each VOC Storage Tank, Located at Bulk Plants/Terminals, equipped with a vapor processor</v>
      </c>
      <c r="E82" s="200" t="s">
        <v>257</v>
      </c>
      <c r="F82" s="200" t="s">
        <v>258</v>
      </c>
      <c r="G82" s="216" t="s">
        <v>127</v>
      </c>
      <c r="H82" s="202">
        <v>460</v>
      </c>
      <c r="I82" s="203">
        <v>16</v>
      </c>
      <c r="J82" s="203">
        <v>12</v>
      </c>
      <c r="K82" s="203" t="str">
        <f>""</f>
        <v/>
      </c>
      <c r="L82" s="206" t="str">
        <f>""</f>
        <v/>
      </c>
      <c r="M82" s="206" t="str">
        <f>""</f>
        <v/>
      </c>
      <c r="N82" s="206" t="str">
        <f>""</f>
        <v/>
      </c>
      <c r="O82" s="206" t="str">
        <f>""</f>
        <v/>
      </c>
      <c r="P82" s="206">
        <v>1</v>
      </c>
      <c r="Q82" s="203" t="s">
        <v>77</v>
      </c>
      <c r="R82" s="203">
        <f t="shared" si="4"/>
        <v>1</v>
      </c>
    </row>
    <row r="83" spans="1:18" ht="13.15" customHeight="1" x14ac:dyDescent="0.25">
      <c r="A83" s="197">
        <v>25</v>
      </c>
      <c r="B83" s="198" t="s">
        <v>129</v>
      </c>
      <c r="C83" s="199"/>
      <c r="D83" s="199" t="str">
        <f t="shared" si="3"/>
        <v>[25B] Each VOC Storage Tank Rim Seal Replacement at Bulk Plants/Terminals, equipped with a vapor processor</v>
      </c>
      <c r="E83" s="200" t="s">
        <v>259</v>
      </c>
      <c r="F83" s="200" t="s">
        <v>260</v>
      </c>
      <c r="G83" s="216" t="s">
        <v>127</v>
      </c>
      <c r="H83" s="247" t="s">
        <v>261</v>
      </c>
      <c r="I83" s="203">
        <v>16</v>
      </c>
      <c r="J83" s="203">
        <v>12</v>
      </c>
      <c r="K83" s="203" t="str">
        <f>""</f>
        <v/>
      </c>
      <c r="L83" s="206" t="str">
        <f>""</f>
        <v/>
      </c>
      <c r="M83" s="206" t="str">
        <f>""</f>
        <v/>
      </c>
      <c r="N83" s="206" t="str">
        <f>""</f>
        <v/>
      </c>
      <c r="O83" s="206" t="str">
        <f>""</f>
        <v/>
      </c>
      <c r="P83" s="206">
        <v>1</v>
      </c>
      <c r="Q83" s="203" t="s">
        <v>13</v>
      </c>
      <c r="R83" s="203" t="str">
        <f t="shared" si="4"/>
        <v/>
      </c>
    </row>
    <row r="84" spans="1:18" ht="13.15" customHeight="1" x14ac:dyDescent="0.25">
      <c r="A84" s="197">
        <v>25</v>
      </c>
      <c r="B84" s="198" t="s">
        <v>133</v>
      </c>
      <c r="C84" s="199"/>
      <c r="D84" s="199" t="str">
        <f t="shared" si="3"/>
        <v>[25C] Each Truck Loading Head,  at Bulk Plants/Terminals, equipped with a vapor processor</v>
      </c>
      <c r="E84" s="200" t="s">
        <v>262</v>
      </c>
      <c r="F84" s="200" t="s">
        <v>263</v>
      </c>
      <c r="G84" s="216" t="s">
        <v>127</v>
      </c>
      <c r="H84" s="202">
        <v>373</v>
      </c>
      <c r="I84" s="203">
        <v>16</v>
      </c>
      <c r="J84" s="203">
        <v>12</v>
      </c>
      <c r="K84" s="203" t="str">
        <f>""</f>
        <v/>
      </c>
      <c r="L84" s="206" t="str">
        <f>""</f>
        <v/>
      </c>
      <c r="M84" s="206" t="str">
        <f>""</f>
        <v/>
      </c>
      <c r="N84" s="206" t="str">
        <f>""</f>
        <v/>
      </c>
      <c r="O84" s="206" t="str">
        <f>""</f>
        <v/>
      </c>
      <c r="P84" s="206">
        <v>1</v>
      </c>
      <c r="Q84" s="203" t="s">
        <v>77</v>
      </c>
      <c r="R84" s="203">
        <f t="shared" si="4"/>
        <v>1</v>
      </c>
    </row>
    <row r="85" spans="1:18" ht="17.100000000000001" customHeight="1" x14ac:dyDescent="0.25">
      <c r="A85" s="197">
        <v>25</v>
      </c>
      <c r="B85" s="198" t="s">
        <v>137</v>
      </c>
      <c r="C85" s="199"/>
      <c r="D85" s="199" t="str">
        <f t="shared" si="3"/>
        <v>[25D] Each Vapor Processor, located at Bulk Plants/Terminals</v>
      </c>
      <c r="E85" s="200" t="s">
        <v>264</v>
      </c>
      <c r="F85" s="200" t="s">
        <v>265</v>
      </c>
      <c r="G85" s="216" t="s">
        <v>127</v>
      </c>
      <c r="H85" s="202">
        <v>621</v>
      </c>
      <c r="I85" s="203">
        <v>20</v>
      </c>
      <c r="J85" s="203">
        <v>16</v>
      </c>
      <c r="K85" s="203" t="str">
        <f>""</f>
        <v/>
      </c>
      <c r="L85" s="206" t="str">
        <f>""</f>
        <v/>
      </c>
      <c r="M85" s="206" t="str">
        <f>""</f>
        <v/>
      </c>
      <c r="N85" s="206" t="str">
        <f>""</f>
        <v/>
      </c>
      <c r="O85" s="206" t="str">
        <f>""</f>
        <v/>
      </c>
      <c r="P85" s="206">
        <v>1</v>
      </c>
      <c r="Q85" s="203" t="s">
        <v>77</v>
      </c>
      <c r="R85" s="203">
        <f t="shared" si="4"/>
        <v>1</v>
      </c>
    </row>
    <row r="86" spans="1:18" ht="12" customHeight="1" x14ac:dyDescent="0.25">
      <c r="A86" s="197">
        <v>25</v>
      </c>
      <c r="B86" s="198" t="s">
        <v>221</v>
      </c>
      <c r="C86" s="199"/>
      <c r="D86" s="199" t="str">
        <f t="shared" si="3"/>
        <v>[25E] Each VOC Storage Tank, Located at Bulk Plants/Terminals/Refuelers, no vapor processor</v>
      </c>
      <c r="E86" s="200" t="s">
        <v>266</v>
      </c>
      <c r="F86" s="200" t="s">
        <v>258</v>
      </c>
      <c r="G86" s="216" t="s">
        <v>127</v>
      </c>
      <c r="H86" s="202">
        <v>710</v>
      </c>
      <c r="I86" s="203">
        <v>16</v>
      </c>
      <c r="J86" s="203">
        <v>12</v>
      </c>
      <c r="K86" s="203" t="str">
        <f>""</f>
        <v/>
      </c>
      <c r="L86" s="206" t="str">
        <f>""</f>
        <v/>
      </c>
      <c r="M86" s="206" t="str">
        <f>""</f>
        <v/>
      </c>
      <c r="N86" s="206" t="str">
        <f>""</f>
        <v/>
      </c>
      <c r="O86" s="206" t="str">
        <f>""</f>
        <v/>
      </c>
      <c r="P86" s="206">
        <v>1</v>
      </c>
      <c r="Q86" s="203" t="s">
        <v>77</v>
      </c>
      <c r="R86" s="203">
        <f t="shared" si="4"/>
        <v>1</v>
      </c>
    </row>
    <row r="87" spans="1:18" ht="12" customHeight="1" x14ac:dyDescent="0.25">
      <c r="A87" s="197">
        <v>25</v>
      </c>
      <c r="B87" s="198" t="s">
        <v>223</v>
      </c>
      <c r="C87" s="199"/>
      <c r="D87" s="199" t="str">
        <f t="shared" si="3"/>
        <v>[25F] Each Truck Loading Head, Located at Bulk Plants/Terminals/Refuelers, no vapor processor</v>
      </c>
      <c r="E87" s="200" t="s">
        <v>267</v>
      </c>
      <c r="F87" s="200" t="s">
        <v>263</v>
      </c>
      <c r="G87" s="216" t="s">
        <v>127</v>
      </c>
      <c r="H87" s="202">
        <v>679</v>
      </c>
      <c r="I87" s="203">
        <v>16</v>
      </c>
      <c r="J87" s="203">
        <v>12</v>
      </c>
      <c r="K87" s="203" t="str">
        <f>""</f>
        <v/>
      </c>
      <c r="L87" s="206" t="str">
        <f>""</f>
        <v/>
      </c>
      <c r="M87" s="206" t="str">
        <f>""</f>
        <v/>
      </c>
      <c r="N87" s="206" t="str">
        <f>""</f>
        <v/>
      </c>
      <c r="O87" s="206" t="str">
        <f>""</f>
        <v/>
      </c>
      <c r="P87" s="206">
        <v>1</v>
      </c>
      <c r="Q87" s="203" t="s">
        <v>77</v>
      </c>
      <c r="R87" s="203">
        <f t="shared" si="4"/>
        <v>1</v>
      </c>
    </row>
    <row r="88" spans="1:18" ht="12" customHeight="1" x14ac:dyDescent="0.25">
      <c r="A88" s="197">
        <v>25</v>
      </c>
      <c r="B88" s="198" t="s">
        <v>227</v>
      </c>
      <c r="C88" s="199"/>
      <c r="D88" s="199" t="str">
        <f t="shared" si="3"/>
        <v>[25H] Each Intermediate Refueler Loading Connector, at facilities fueling intermediate refuelers</v>
      </c>
      <c r="E88" s="200" t="s">
        <v>268</v>
      </c>
      <c r="F88" s="200" t="s">
        <v>269</v>
      </c>
      <c r="G88" s="216" t="s">
        <v>127</v>
      </c>
      <c r="H88" s="202">
        <v>679</v>
      </c>
      <c r="I88" s="203">
        <v>16</v>
      </c>
      <c r="J88" s="203">
        <v>12</v>
      </c>
      <c r="K88" s="203" t="str">
        <f>""</f>
        <v/>
      </c>
      <c r="L88" s="206" t="str">
        <f>""</f>
        <v/>
      </c>
      <c r="M88" s="206" t="str">
        <f>""</f>
        <v/>
      </c>
      <c r="N88" s="206" t="str">
        <f>""</f>
        <v/>
      </c>
      <c r="O88" s="206" t="str">
        <f>""</f>
        <v/>
      </c>
      <c r="P88" s="206">
        <v>1</v>
      </c>
      <c r="Q88" s="203" t="s">
        <v>77</v>
      </c>
      <c r="R88" s="203">
        <f t="shared" si="4"/>
        <v>1</v>
      </c>
    </row>
    <row r="89" spans="1:18" ht="23.1" customHeight="1" x14ac:dyDescent="0.25">
      <c r="A89" s="191" t="s">
        <v>270</v>
      </c>
      <c r="B89" s="192"/>
      <c r="C89" s="192"/>
      <c r="D89" s="208"/>
      <c r="E89" s="192"/>
      <c r="F89" s="192"/>
      <c r="G89" s="191"/>
      <c r="H89" s="193"/>
      <c r="I89" s="194"/>
      <c r="J89" s="194"/>
      <c r="K89" s="194"/>
      <c r="L89" s="194"/>
      <c r="M89" s="194"/>
      <c r="N89" s="194"/>
      <c r="O89" s="194"/>
      <c r="P89" s="194"/>
      <c r="Q89" s="194"/>
      <c r="R89" s="209" t="str">
        <f t="shared" si="4"/>
        <v/>
      </c>
    </row>
    <row r="90" spans="1:18" ht="23.1" customHeight="1" x14ac:dyDescent="0.25">
      <c r="A90" s="197">
        <v>26</v>
      </c>
      <c r="B90" s="198" t="s">
        <v>124</v>
      </c>
      <c r="C90" s="199"/>
      <c r="D90" s="248" t="str">
        <f t="shared" si="3"/>
        <v>[26A] Gas Stations where Phase I and Phase II controls are required (includes Phase I fee)</v>
      </c>
      <c r="E90" s="249" t="s">
        <v>271</v>
      </c>
      <c r="F90" s="249" t="s">
        <v>272</v>
      </c>
      <c r="G90" s="222" t="s">
        <v>127</v>
      </c>
      <c r="H90" s="250">
        <v>297</v>
      </c>
      <c r="I90" s="230">
        <v>20</v>
      </c>
      <c r="J90" s="224">
        <v>16</v>
      </c>
      <c r="K90" s="203" t="str">
        <f>""</f>
        <v/>
      </c>
      <c r="L90" s="206" t="str">
        <f>""</f>
        <v/>
      </c>
      <c r="M90" s="206" t="str">
        <f>""</f>
        <v/>
      </c>
      <c r="N90" s="206" t="str">
        <f>""</f>
        <v/>
      </c>
      <c r="O90" s="206" t="str">
        <f>""</f>
        <v/>
      </c>
      <c r="P90" s="206">
        <v>1</v>
      </c>
      <c r="Q90" s="206" t="s">
        <v>13</v>
      </c>
      <c r="R90" s="203" t="str">
        <f t="shared" si="4"/>
        <v/>
      </c>
    </row>
    <row r="91" spans="1:18" ht="12" customHeight="1" x14ac:dyDescent="0.25">
      <c r="A91" s="197">
        <v>26</v>
      </c>
      <c r="B91" s="198" t="s">
        <v>129</v>
      </c>
      <c r="C91" s="199"/>
      <c r="D91" s="199"/>
      <c r="E91" s="200" t="s">
        <v>273</v>
      </c>
      <c r="F91" s="200" t="s">
        <v>273</v>
      </c>
      <c r="G91" s="251"/>
      <c r="H91" s="252"/>
      <c r="I91" s="253"/>
      <c r="J91" s="253"/>
      <c r="K91" s="253"/>
      <c r="L91" s="253"/>
      <c r="M91" s="253"/>
      <c r="N91" s="253"/>
      <c r="O91" s="253"/>
      <c r="P91" s="253"/>
      <c r="Q91" s="253"/>
      <c r="R91" s="203" t="str">
        <f t="shared" si="4"/>
        <v/>
      </c>
    </row>
    <row r="92" spans="1:18" ht="23.1" customHeight="1" x14ac:dyDescent="0.25">
      <c r="A92" s="197">
        <v>26</v>
      </c>
      <c r="B92" s="198" t="s">
        <v>133</v>
      </c>
      <c r="C92" s="199"/>
      <c r="D92" s="248" t="str">
        <f t="shared" si="3"/>
        <v>[26C] Gas Stations where only Phase I controls are required (includes tank replacement), Including E85 dispensing</v>
      </c>
      <c r="E92" s="249" t="s">
        <v>274</v>
      </c>
      <c r="F92" s="249" t="s">
        <v>275</v>
      </c>
      <c r="G92" s="222" t="s">
        <v>127</v>
      </c>
      <c r="H92" s="205">
        <v>975</v>
      </c>
      <c r="I92" s="230">
        <v>20</v>
      </c>
      <c r="J92" s="224">
        <v>16</v>
      </c>
      <c r="K92" s="203" t="str">
        <f>""</f>
        <v/>
      </c>
      <c r="L92" s="206" t="str">
        <f>""</f>
        <v/>
      </c>
      <c r="M92" s="206" t="str">
        <f>""</f>
        <v/>
      </c>
      <c r="N92" s="206" t="str">
        <f>""</f>
        <v/>
      </c>
      <c r="O92" s="206" t="str">
        <f>""</f>
        <v/>
      </c>
      <c r="P92" s="206">
        <v>1</v>
      </c>
      <c r="Q92" s="206" t="s">
        <v>13</v>
      </c>
      <c r="R92" s="203" t="str">
        <f t="shared" si="4"/>
        <v/>
      </c>
    </row>
    <row r="93" spans="1:18" ht="11.1" customHeight="1" x14ac:dyDescent="0.25">
      <c r="A93" s="197">
        <v>26</v>
      </c>
      <c r="B93" s="198" t="s">
        <v>137</v>
      </c>
      <c r="C93" s="199"/>
      <c r="D93" s="199" t="str">
        <f t="shared" si="3"/>
        <v>[26D] RESERVED</v>
      </c>
      <c r="E93" s="200" t="s">
        <v>273</v>
      </c>
      <c r="F93" s="200" t="s">
        <v>273</v>
      </c>
      <c r="G93" s="251"/>
      <c r="H93" s="252"/>
      <c r="I93" s="253"/>
      <c r="J93" s="253"/>
      <c r="K93" s="253"/>
      <c r="L93" s="253"/>
      <c r="M93" s="253"/>
      <c r="N93" s="253"/>
      <c r="O93" s="253"/>
      <c r="P93" s="253"/>
      <c r="Q93" s="253"/>
      <c r="R93" s="203" t="str">
        <f t="shared" si="4"/>
        <v/>
      </c>
    </row>
    <row r="94" spans="1:18" ht="35.1" customHeight="1" x14ac:dyDescent="0.25">
      <c r="A94" s="197">
        <v>26</v>
      </c>
      <c r="B94" s="198" t="s">
        <v>221</v>
      </c>
      <c r="C94" s="199"/>
      <c r="D94" s="199" t="str">
        <f t="shared" si="3"/>
        <v>[26E] Non-retail gas dispensing with 260-550 gallon tanks and no other non-bulk gasoline dispensing permits</v>
      </c>
      <c r="E94" s="200" t="s">
        <v>276</v>
      </c>
      <c r="F94" s="251" t="s">
        <v>277</v>
      </c>
      <c r="G94" s="222" t="s">
        <v>127</v>
      </c>
      <c r="H94" s="205">
        <v>679</v>
      </c>
      <c r="I94" s="230">
        <v>4.5</v>
      </c>
      <c r="J94" s="224">
        <v>4.5</v>
      </c>
      <c r="K94" s="203" t="str">
        <f>""</f>
        <v/>
      </c>
      <c r="L94" s="206" t="str">
        <f>""</f>
        <v/>
      </c>
      <c r="M94" s="206" t="str">
        <f>""</f>
        <v/>
      </c>
      <c r="N94" s="206" t="str">
        <f>""</f>
        <v/>
      </c>
      <c r="O94" s="206" t="str">
        <f>""</f>
        <v/>
      </c>
      <c r="P94" s="206">
        <v>1</v>
      </c>
      <c r="Q94" s="206" t="s">
        <v>13</v>
      </c>
      <c r="R94" s="203" t="str">
        <f t="shared" si="4"/>
        <v/>
      </c>
    </row>
    <row r="95" spans="1:18" ht="39" customHeight="1" x14ac:dyDescent="0.25">
      <c r="A95" s="191" t="s">
        <v>278</v>
      </c>
      <c r="B95" s="192"/>
      <c r="C95" s="192"/>
      <c r="D95" s="208"/>
      <c r="E95" s="192"/>
      <c r="F95" s="192"/>
      <c r="G95" s="191"/>
      <c r="H95" s="193"/>
      <c r="I95" s="194"/>
      <c r="J95" s="194"/>
      <c r="K95" s="194"/>
      <c r="L95" s="194"/>
      <c r="M95" s="194"/>
      <c r="N95" s="194"/>
      <c r="O95" s="194"/>
      <c r="P95" s="194"/>
      <c r="Q95" s="194"/>
      <c r="R95" s="209" t="str">
        <f t="shared" si="4"/>
        <v/>
      </c>
    </row>
    <row r="96" spans="1:18" ht="26.1" customHeight="1" x14ac:dyDescent="0.25">
      <c r="A96" s="197">
        <v>27</v>
      </c>
      <c r="B96" s="198" t="s">
        <v>124</v>
      </c>
      <c r="C96" s="199"/>
      <c r="D96" s="254" t="str">
        <f t="shared" si="3"/>
        <v>[27A] Each Marine Coating application operation at facilities where combined coating and cleaning solvent usage is &gt; 3 gallons/day or &gt; 100 gallons/year</v>
      </c>
      <c r="E96" s="255" t="s">
        <v>279</v>
      </c>
      <c r="F96" s="255" t="s">
        <v>280</v>
      </c>
      <c r="G96" s="223" t="s">
        <v>127</v>
      </c>
      <c r="H96" s="205">
        <v>985</v>
      </c>
      <c r="I96" s="206">
        <v>10</v>
      </c>
      <c r="J96" s="206">
        <v>10</v>
      </c>
      <c r="K96" s="203" t="str">
        <f>""</f>
        <v/>
      </c>
      <c r="L96" s="206" t="str">
        <f>""</f>
        <v/>
      </c>
      <c r="M96" s="206" t="str">
        <f>""</f>
        <v/>
      </c>
      <c r="N96" s="206" t="str">
        <f>""</f>
        <v/>
      </c>
      <c r="O96" s="206" t="str">
        <f>""</f>
        <v/>
      </c>
      <c r="P96" s="206">
        <v>1</v>
      </c>
      <c r="Q96" s="206" t="s">
        <v>77</v>
      </c>
      <c r="R96" s="203">
        <f t="shared" si="4"/>
        <v>1</v>
      </c>
    </row>
    <row r="97" spans="1:18" ht="41.1" customHeight="1" x14ac:dyDescent="0.25">
      <c r="A97" s="197">
        <v>27</v>
      </c>
      <c r="B97" s="198" t="s">
        <v>281</v>
      </c>
      <c r="C97" s="199"/>
      <c r="D97" s="254" t="str">
        <f t="shared" si="3"/>
        <v>[27T] Each Marine Coating application operation at facilities where combined coating and cleaning solvent usage is &lt; 3 gallons/day and &lt; 100 gallons/year</v>
      </c>
      <c r="E97" s="255" t="s">
        <v>282</v>
      </c>
      <c r="F97" s="255" t="s">
        <v>282</v>
      </c>
      <c r="G97" s="223" t="s">
        <v>127</v>
      </c>
      <c r="H97" s="205">
        <v>919</v>
      </c>
      <c r="I97" s="206">
        <f>I96</f>
        <v>10</v>
      </c>
      <c r="J97" s="206">
        <v>10</v>
      </c>
      <c r="K97" s="203" t="str">
        <f>""</f>
        <v/>
      </c>
      <c r="L97" s="206" t="str">
        <f>""</f>
        <v/>
      </c>
      <c r="M97" s="206" t="str">
        <f>""</f>
        <v/>
      </c>
      <c r="N97" s="206" t="str">
        <f>""</f>
        <v/>
      </c>
      <c r="O97" s="206" t="str">
        <f>""</f>
        <v/>
      </c>
      <c r="P97" s="206">
        <v>1</v>
      </c>
      <c r="Q97" s="206" t="s">
        <v>77</v>
      </c>
      <c r="R97" s="203">
        <f t="shared" si="4"/>
        <v>1</v>
      </c>
    </row>
    <row r="98" spans="1:18" ht="46.15" customHeight="1" x14ac:dyDescent="0.25">
      <c r="A98" s="197">
        <v>27</v>
      </c>
      <c r="B98" s="198" t="s">
        <v>137</v>
      </c>
      <c r="C98" s="199"/>
      <c r="D98" s="199" t="str">
        <f t="shared" si="3"/>
        <v>[27D] Each Surface Coating Application Station w/o control equipment and not covered by other fee schedules at facilities using &gt; 1 gallon/day of surface coatings and emitting ≤ 5 tons/year of VOC from equipment in this equipment category</v>
      </c>
      <c r="E98" s="200" t="s">
        <v>283</v>
      </c>
      <c r="F98" s="251" t="s">
        <v>284</v>
      </c>
      <c r="G98" s="223" t="s">
        <v>127</v>
      </c>
      <c r="H98" s="205">
        <v>1107</v>
      </c>
      <c r="I98" s="206">
        <v>16</v>
      </c>
      <c r="J98" s="206">
        <v>12</v>
      </c>
      <c r="K98" s="203" t="str">
        <f>""</f>
        <v/>
      </c>
      <c r="L98" s="206" t="str">
        <f>""</f>
        <v/>
      </c>
      <c r="M98" s="206" t="str">
        <f>""</f>
        <v/>
      </c>
      <c r="N98" s="206" t="str">
        <f>""</f>
        <v/>
      </c>
      <c r="O98" s="206" t="str">
        <f>""</f>
        <v/>
      </c>
      <c r="P98" s="206">
        <v>1</v>
      </c>
      <c r="Q98" s="206" t="s">
        <v>77</v>
      </c>
      <c r="R98" s="203">
        <f t="shared" si="4"/>
        <v>1</v>
      </c>
    </row>
    <row r="99" spans="1:18" ht="42" customHeight="1" x14ac:dyDescent="0.25">
      <c r="A99" s="197">
        <v>27</v>
      </c>
      <c r="B99" s="198" t="s">
        <v>221</v>
      </c>
      <c r="C99" s="199"/>
      <c r="D99" s="199" t="str">
        <f t="shared" si="3"/>
        <v>[27E] Each Surface Coating Application Station w/o control equipment and not covered by other fee schedules at facilities emitting &gt; 5 tons/year of VOC from from equipment in this equipment category</v>
      </c>
      <c r="E99" s="200" t="s">
        <v>285</v>
      </c>
      <c r="F99" s="200" t="s">
        <v>286</v>
      </c>
      <c r="G99" s="223" t="s">
        <v>127</v>
      </c>
      <c r="H99" s="205">
        <v>1832</v>
      </c>
      <c r="I99" s="206">
        <v>12</v>
      </c>
      <c r="J99" s="206">
        <v>8</v>
      </c>
      <c r="K99" s="203" t="str">
        <f>""</f>
        <v/>
      </c>
      <c r="L99" s="206" t="str">
        <f>""</f>
        <v/>
      </c>
      <c r="M99" s="206" t="str">
        <f>""</f>
        <v/>
      </c>
      <c r="N99" s="206" t="str">
        <f>""</f>
        <v/>
      </c>
      <c r="O99" s="206" t="str">
        <f>""</f>
        <v/>
      </c>
      <c r="P99" s="229">
        <v>5</v>
      </c>
      <c r="Q99" s="206" t="s">
        <v>77</v>
      </c>
      <c r="R99" s="203">
        <f t="shared" si="4"/>
        <v>1</v>
      </c>
    </row>
    <row r="100" spans="1:18" ht="39" customHeight="1" x14ac:dyDescent="0.25">
      <c r="A100" s="197">
        <v>27</v>
      </c>
      <c r="B100" s="198" t="s">
        <v>223</v>
      </c>
      <c r="C100" s="199"/>
      <c r="D100" s="199" t="str">
        <f t="shared" si="3"/>
        <v>[27F] Each Fiberglass, Plastic or Foam Product Process Line at facilities emitting ≤10 tons/year of VOC from fiberglass, plastic or foam products operations</v>
      </c>
      <c r="E100" s="251" t="s">
        <v>287</v>
      </c>
      <c r="F100" s="251" t="s">
        <v>287</v>
      </c>
      <c r="G100" s="256" t="s">
        <v>127</v>
      </c>
      <c r="H100" s="205">
        <v>1290</v>
      </c>
      <c r="I100" s="206">
        <v>16</v>
      </c>
      <c r="J100" s="206">
        <v>12</v>
      </c>
      <c r="K100" s="203" t="str">
        <f>""</f>
        <v/>
      </c>
      <c r="L100" s="206" t="str">
        <f>""</f>
        <v/>
      </c>
      <c r="M100" s="206" t="str">
        <f>""</f>
        <v/>
      </c>
      <c r="N100" s="206" t="str">
        <f>""</f>
        <v/>
      </c>
      <c r="O100" s="206" t="str">
        <f>""</f>
        <v/>
      </c>
      <c r="P100" s="206">
        <v>1</v>
      </c>
      <c r="Q100" s="206" t="s">
        <v>77</v>
      </c>
      <c r="R100" s="203">
        <f t="shared" si="4"/>
        <v>1</v>
      </c>
    </row>
    <row r="101" spans="1:18" ht="23.1" customHeight="1" x14ac:dyDescent="0.25">
      <c r="A101" s="197">
        <v>27</v>
      </c>
      <c r="B101" s="198" t="s">
        <v>288</v>
      </c>
      <c r="C101" s="199"/>
      <c r="D101" s="199" t="str">
        <f t="shared" si="3"/>
        <v>[27I] Each Surface Coating Application Station requiring Control Equipment</v>
      </c>
      <c r="E101" s="200" t="s">
        <v>289</v>
      </c>
      <c r="F101" s="200" t="s">
        <v>289</v>
      </c>
      <c r="G101" s="223" t="s">
        <v>127</v>
      </c>
      <c r="H101" s="205">
        <v>1256</v>
      </c>
      <c r="I101" s="206">
        <v>24</v>
      </c>
      <c r="J101" s="206">
        <v>20</v>
      </c>
      <c r="K101" s="206"/>
      <c r="L101" s="206" t="str">
        <f>""</f>
        <v/>
      </c>
      <c r="M101" s="206" t="str">
        <f>""</f>
        <v/>
      </c>
      <c r="N101" s="206" t="str">
        <f>""</f>
        <v/>
      </c>
      <c r="O101" s="206" t="str">
        <f>""</f>
        <v/>
      </c>
      <c r="P101" s="229">
        <v>5</v>
      </c>
      <c r="Q101" s="206" t="s">
        <v>77</v>
      </c>
      <c r="R101" s="203">
        <f t="shared" si="4"/>
        <v>1</v>
      </c>
    </row>
    <row r="102" spans="1:18" ht="35.1" customHeight="1" x14ac:dyDescent="0.25">
      <c r="A102" s="197">
        <v>27</v>
      </c>
      <c r="B102" s="198" t="s">
        <v>290</v>
      </c>
      <c r="C102" s="199"/>
      <c r="D102" s="199" t="str">
        <f t="shared" si="3"/>
        <v>[27J] Each Metal and/or Aerospace Surface Coating Application Station at facilities emitting ≤ 5 tons/year of VOC from equipment in this equipment category</v>
      </c>
      <c r="E102" s="200" t="s">
        <v>291</v>
      </c>
      <c r="F102" s="251" t="s">
        <v>292</v>
      </c>
      <c r="G102" s="223" t="s">
        <v>127</v>
      </c>
      <c r="H102" s="205">
        <v>1199</v>
      </c>
      <c r="I102" s="206">
        <v>20</v>
      </c>
      <c r="J102" s="203">
        <v>16</v>
      </c>
      <c r="K102" s="203" t="str">
        <f>""</f>
        <v/>
      </c>
      <c r="L102" s="206" t="str">
        <f>""</f>
        <v/>
      </c>
      <c r="M102" s="206" t="str">
        <f>""</f>
        <v/>
      </c>
      <c r="N102" s="206" t="str">
        <f>""</f>
        <v/>
      </c>
      <c r="O102" s="206" t="str">
        <f>""</f>
        <v/>
      </c>
      <c r="P102" s="206">
        <v>1</v>
      </c>
      <c r="Q102" s="206" t="s">
        <v>77</v>
      </c>
      <c r="R102" s="203">
        <f t="shared" si="4"/>
        <v>1</v>
      </c>
    </row>
    <row r="103" spans="1:18" ht="40.15" customHeight="1" x14ac:dyDescent="0.25">
      <c r="A103" s="197">
        <v>27</v>
      </c>
      <c r="B103" s="198" t="s">
        <v>293</v>
      </c>
      <c r="C103" s="199"/>
      <c r="D103" s="199" t="str">
        <f t="shared" si="3"/>
        <v>[27K] Each Metal and/or Aerospace Coating Application Station w/o Control Equipment at facilities emitting &gt; 5 tons/year of VOC from equipment in this fee schedule</v>
      </c>
      <c r="E103" s="200" t="s">
        <v>294</v>
      </c>
      <c r="F103" s="200" t="s">
        <v>295</v>
      </c>
      <c r="G103" s="223" t="s">
        <v>127</v>
      </c>
      <c r="H103" s="205">
        <v>1138</v>
      </c>
      <c r="I103" s="206">
        <v>30</v>
      </c>
      <c r="J103" s="206">
        <v>20</v>
      </c>
      <c r="K103" s="203" t="str">
        <f>""</f>
        <v/>
      </c>
      <c r="L103" s="206" t="str">
        <f>""</f>
        <v/>
      </c>
      <c r="M103" s="206" t="str">
        <f>""</f>
        <v/>
      </c>
      <c r="N103" s="206" t="str">
        <f>""</f>
        <v/>
      </c>
      <c r="O103" s="206" t="str">
        <f>""</f>
        <v/>
      </c>
      <c r="P103" s="229">
        <v>5</v>
      </c>
      <c r="Q103" s="206" t="s">
        <v>77</v>
      </c>
      <c r="R103" s="203">
        <f t="shared" si="4"/>
        <v>1</v>
      </c>
    </row>
    <row r="104" spans="1:18" ht="54" customHeight="1" x14ac:dyDescent="0.25">
      <c r="A104" s="197">
        <v>27</v>
      </c>
      <c r="B104" s="198" t="s">
        <v>296</v>
      </c>
      <c r="C104" s="199"/>
      <c r="D104" s="199" t="str">
        <f t="shared" si="3"/>
        <v>[27L] Each Wood Products Coating Application Station w/o Control Equipment at facilities using &gt; 500 gallons/year of wood products coatings</v>
      </c>
      <c r="E104" s="200" t="s">
        <v>297</v>
      </c>
      <c r="F104" s="200" t="s">
        <v>297</v>
      </c>
      <c r="G104" s="223" t="s">
        <v>127</v>
      </c>
      <c r="H104" s="205">
        <v>1076</v>
      </c>
      <c r="I104" s="206">
        <v>18</v>
      </c>
      <c r="J104" s="206">
        <v>14</v>
      </c>
      <c r="K104" s="203" t="str">
        <f>""</f>
        <v/>
      </c>
      <c r="L104" s="206" t="str">
        <f>""</f>
        <v/>
      </c>
      <c r="M104" s="206" t="str">
        <f>""</f>
        <v/>
      </c>
      <c r="N104" s="206" t="str">
        <f>""</f>
        <v/>
      </c>
      <c r="O104" s="206" t="str">
        <f>""</f>
        <v/>
      </c>
      <c r="P104" s="206">
        <v>1</v>
      </c>
      <c r="Q104" s="206" t="s">
        <v>77</v>
      </c>
      <c r="R104" s="203">
        <f t="shared" si="4"/>
        <v>1</v>
      </c>
    </row>
    <row r="105" spans="1:18" ht="32.1" customHeight="1" x14ac:dyDescent="0.25">
      <c r="A105" s="197">
        <v>27</v>
      </c>
      <c r="B105" s="198" t="s">
        <v>298</v>
      </c>
      <c r="C105" s="199"/>
      <c r="D105" s="199" t="str">
        <f t="shared" si="3"/>
        <v>[27N] Each Press or Operation at a Printing or Graphic Arts facility subject to Rule 67.16</v>
      </c>
      <c r="E105" s="200" t="s">
        <v>299</v>
      </c>
      <c r="F105" s="200" t="s">
        <v>299</v>
      </c>
      <c r="G105" s="223" t="s">
        <v>127</v>
      </c>
      <c r="H105" s="202">
        <v>750</v>
      </c>
      <c r="I105" s="203">
        <v>10</v>
      </c>
      <c r="J105" s="203">
        <v>8</v>
      </c>
      <c r="K105" s="203" t="str">
        <f>""</f>
        <v/>
      </c>
      <c r="L105" s="206" t="str">
        <f>""</f>
        <v/>
      </c>
      <c r="M105" s="206" t="str">
        <f>""</f>
        <v/>
      </c>
      <c r="N105" s="206" t="str">
        <f>""</f>
        <v/>
      </c>
      <c r="O105" s="206" t="str">
        <f>""</f>
        <v/>
      </c>
      <c r="P105" s="206">
        <v>1</v>
      </c>
      <c r="Q105" s="203" t="s">
        <v>77</v>
      </c>
      <c r="R105" s="203">
        <f t="shared" si="4"/>
        <v>1</v>
      </c>
    </row>
    <row r="106" spans="1:18" ht="18" customHeight="1" x14ac:dyDescent="0.25">
      <c r="A106" s="197">
        <v>27</v>
      </c>
      <c r="B106" s="198" t="s">
        <v>300</v>
      </c>
      <c r="C106" s="199"/>
      <c r="D106" s="199" t="str">
        <f t="shared" si="3"/>
        <v>[27O] Each Fiberglass, Plastic or Foam Product Process Line Using Only Polyester Resin</v>
      </c>
      <c r="E106" s="200" t="s">
        <v>301</v>
      </c>
      <c r="F106" s="200" t="s">
        <v>301</v>
      </c>
      <c r="G106" s="257" t="s">
        <v>127</v>
      </c>
      <c r="H106" s="258">
        <v>985</v>
      </c>
      <c r="I106" s="218">
        <v>20</v>
      </c>
      <c r="J106" s="218">
        <v>16</v>
      </c>
      <c r="K106" s="203" t="str">
        <f>""</f>
        <v/>
      </c>
      <c r="L106" s="206" t="str">
        <f>""</f>
        <v/>
      </c>
      <c r="M106" s="206" t="str">
        <f>""</f>
        <v/>
      </c>
      <c r="N106" s="206" t="str">
        <f>""</f>
        <v/>
      </c>
      <c r="O106" s="206" t="str">
        <f>""</f>
        <v/>
      </c>
      <c r="P106" s="206">
        <v>1</v>
      </c>
      <c r="Q106" s="203" t="s">
        <v>77</v>
      </c>
      <c r="R106" s="203">
        <f t="shared" si="4"/>
        <v>1</v>
      </c>
    </row>
    <row r="107" spans="1:18" ht="44.1" customHeight="1" x14ac:dyDescent="0.25">
      <c r="A107" s="197">
        <v>27</v>
      </c>
      <c r="B107" s="198" t="s">
        <v>302</v>
      </c>
      <c r="C107" s="199"/>
      <c r="D107" s="199" t="str">
        <f t="shared" si="3"/>
        <v>[27P] Each Surface Coating Application Station w/o control equipment (except automotive painting) where combined coating, and cleaning solvent usage is &lt; 1 gallon/day or &lt; 50 gallons/year</v>
      </c>
      <c r="E107" s="200" t="s">
        <v>303</v>
      </c>
      <c r="F107" s="200" t="s">
        <v>303</v>
      </c>
      <c r="G107" s="223" t="s">
        <v>127</v>
      </c>
      <c r="H107" s="205">
        <v>924</v>
      </c>
      <c r="I107" s="206">
        <v>12</v>
      </c>
      <c r="J107" s="206">
        <v>12</v>
      </c>
      <c r="K107" s="203" t="str">
        <f>""</f>
        <v/>
      </c>
      <c r="L107" s="206" t="str">
        <f>""</f>
        <v/>
      </c>
      <c r="M107" s="206" t="str">
        <f>""</f>
        <v/>
      </c>
      <c r="N107" s="206" t="str">
        <f>""</f>
        <v/>
      </c>
      <c r="O107" s="206" t="str">
        <f>""</f>
        <v/>
      </c>
      <c r="P107" s="206">
        <v>1</v>
      </c>
      <c r="Q107" s="206" t="s">
        <v>77</v>
      </c>
      <c r="R107" s="203">
        <f t="shared" si="4"/>
        <v>1</v>
      </c>
    </row>
    <row r="108" spans="1:18" ht="34.15" customHeight="1" x14ac:dyDescent="0.25">
      <c r="A108" s="197">
        <v>27</v>
      </c>
      <c r="B108" s="198" t="s">
        <v>304</v>
      </c>
      <c r="C108" s="199"/>
      <c r="D108" s="199" t="str">
        <f t="shared" si="3"/>
        <v>[27Q] Each Wood Products Coating Application Station of coatings and stripper w/o control equipment at a facility using &lt; 500 gallons/year for Wood Products Coating Operations</v>
      </c>
      <c r="E108" s="200" t="s">
        <v>305</v>
      </c>
      <c r="F108" s="200" t="s">
        <v>305</v>
      </c>
      <c r="G108" s="222" t="s">
        <v>127</v>
      </c>
      <c r="H108" s="205">
        <v>1076</v>
      </c>
      <c r="I108" s="206">
        <v>16</v>
      </c>
      <c r="J108" s="206">
        <v>12</v>
      </c>
      <c r="K108" s="203" t="str">
        <f>""</f>
        <v/>
      </c>
      <c r="L108" s="206" t="str">
        <f>""</f>
        <v/>
      </c>
      <c r="M108" s="206" t="str">
        <f>""</f>
        <v/>
      </c>
      <c r="N108" s="206" t="str">
        <f>""</f>
        <v/>
      </c>
      <c r="O108" s="206" t="str">
        <f>""</f>
        <v/>
      </c>
      <c r="P108" s="206">
        <v>1</v>
      </c>
      <c r="Q108" s="206" t="s">
        <v>77</v>
      </c>
      <c r="R108" s="203">
        <f t="shared" si="4"/>
        <v>1</v>
      </c>
    </row>
    <row r="109" spans="1:18" ht="23.1" customHeight="1" x14ac:dyDescent="0.25">
      <c r="A109" s="197">
        <v>27</v>
      </c>
      <c r="B109" s="198" t="s">
        <v>306</v>
      </c>
      <c r="C109" s="199"/>
      <c r="D109" s="254" t="str">
        <f t="shared" si="3"/>
        <v>[27R] Each autobody shop/facility applying Automotive Coating Materials subject to Rule 67.20.1 (as applied or sprayed)</v>
      </c>
      <c r="E109" s="255" t="s">
        <v>307</v>
      </c>
      <c r="F109" s="255" t="s">
        <v>308</v>
      </c>
      <c r="G109" s="222" t="s">
        <v>127</v>
      </c>
      <c r="H109" s="205">
        <v>1504</v>
      </c>
      <c r="I109" s="230">
        <v>18</v>
      </c>
      <c r="J109" s="230">
        <v>12</v>
      </c>
      <c r="K109" s="203" t="str">
        <f>""</f>
        <v/>
      </c>
      <c r="L109" s="206" t="str">
        <f>""</f>
        <v/>
      </c>
      <c r="M109" s="206" t="str">
        <f>""</f>
        <v/>
      </c>
      <c r="N109" s="206" t="str">
        <f>""</f>
        <v/>
      </c>
      <c r="O109" s="206" t="str">
        <f>""</f>
        <v/>
      </c>
      <c r="P109" s="206">
        <v>1</v>
      </c>
      <c r="Q109" s="206" t="s">
        <v>77</v>
      </c>
      <c r="R109" s="203">
        <f t="shared" si="4"/>
        <v>1</v>
      </c>
    </row>
    <row r="110" spans="1:18" ht="36" customHeight="1" x14ac:dyDescent="0.25">
      <c r="A110" s="197">
        <v>27</v>
      </c>
      <c r="B110" s="198" t="s">
        <v>309</v>
      </c>
      <c r="C110" s="199"/>
      <c r="D110" s="199" t="str">
        <f t="shared" si="3"/>
        <v>[27U] Each Adhesive Materials Application Station w/o control equipment at facilities emitting ≤ 5 tons/year of VOC from equipment in this fee schedule</v>
      </c>
      <c r="E110" s="251" t="s">
        <v>310</v>
      </c>
      <c r="F110" s="251" t="s">
        <v>310</v>
      </c>
      <c r="G110" s="223" t="s">
        <v>127</v>
      </c>
      <c r="H110" s="205">
        <v>954</v>
      </c>
      <c r="I110" s="206">
        <v>10</v>
      </c>
      <c r="J110" s="206">
        <v>8</v>
      </c>
      <c r="K110" s="203" t="str">
        <f>""</f>
        <v/>
      </c>
      <c r="L110" s="206" t="str">
        <f>""</f>
        <v/>
      </c>
      <c r="M110" s="206" t="str">
        <f>""</f>
        <v/>
      </c>
      <c r="N110" s="206" t="str">
        <f>""</f>
        <v/>
      </c>
      <c r="O110" s="206" t="str">
        <f>""</f>
        <v/>
      </c>
      <c r="P110" s="206">
        <v>1</v>
      </c>
      <c r="Q110" s="206" t="s">
        <v>77</v>
      </c>
      <c r="R110" s="203">
        <f t="shared" si="4"/>
        <v>1</v>
      </c>
    </row>
    <row r="111" spans="1:18" ht="35.1" customHeight="1" x14ac:dyDescent="0.25">
      <c r="A111" s="197">
        <v>27</v>
      </c>
      <c r="B111" s="198" t="s">
        <v>311</v>
      </c>
      <c r="C111" s="199"/>
      <c r="D111" s="199" t="str">
        <f t="shared" si="3"/>
        <v>[27V] Each Adhesive Materials Application Station w/o control equipment at facilities emitting &gt; 5 tons/year of VOC from equipment in this fee schedule</v>
      </c>
      <c r="E111" s="200" t="s">
        <v>312</v>
      </c>
      <c r="F111" s="200" t="s">
        <v>312</v>
      </c>
      <c r="G111" s="223" t="s">
        <v>127</v>
      </c>
      <c r="H111" s="205">
        <v>1290</v>
      </c>
      <c r="I111" s="206">
        <v>16</v>
      </c>
      <c r="J111" s="206">
        <v>12</v>
      </c>
      <c r="K111" s="203" t="str">
        <f>""</f>
        <v/>
      </c>
      <c r="L111" s="206" t="str">
        <f>""</f>
        <v/>
      </c>
      <c r="M111" s="206" t="str">
        <f>""</f>
        <v/>
      </c>
      <c r="N111" s="206" t="str">
        <f>""</f>
        <v/>
      </c>
      <c r="O111" s="206" t="str">
        <f>""</f>
        <v/>
      </c>
      <c r="P111" s="229">
        <v>5</v>
      </c>
      <c r="Q111" s="206" t="s">
        <v>77</v>
      </c>
      <c r="R111" s="203">
        <f t="shared" si="4"/>
        <v>1</v>
      </c>
    </row>
    <row r="112" spans="1:18" ht="23.1" customHeight="1" x14ac:dyDescent="0.25">
      <c r="A112" s="197">
        <v>27</v>
      </c>
      <c r="B112" s="198" t="s">
        <v>157</v>
      </c>
      <c r="C112" s="199"/>
      <c r="D112" s="199" t="str">
        <f t="shared" si="3"/>
        <v>[27W] Each Adhesive Materials Application Station w/o control equipment where adhesive materials usage is &lt; 55 gallons/year</v>
      </c>
      <c r="E112" s="200" t="s">
        <v>313</v>
      </c>
      <c r="F112" s="200" t="s">
        <v>313</v>
      </c>
      <c r="G112" s="222" t="s">
        <v>127</v>
      </c>
      <c r="H112" s="205">
        <v>1168</v>
      </c>
      <c r="I112" s="206">
        <v>10</v>
      </c>
      <c r="J112" s="206">
        <v>8</v>
      </c>
      <c r="K112" s="203" t="str">
        <f>""</f>
        <v/>
      </c>
      <c r="L112" s="206" t="str">
        <f>""</f>
        <v/>
      </c>
      <c r="M112" s="206" t="str">
        <f>""</f>
        <v/>
      </c>
      <c r="N112" s="206" t="str">
        <f>""</f>
        <v/>
      </c>
      <c r="O112" s="206" t="str">
        <f>""</f>
        <v/>
      </c>
      <c r="P112" s="206">
        <v>1</v>
      </c>
      <c r="Q112" s="206" t="s">
        <v>77</v>
      </c>
      <c r="R112" s="203">
        <f t="shared" si="4"/>
        <v>1</v>
      </c>
    </row>
    <row r="113" spans="1:18" ht="23.1" customHeight="1" x14ac:dyDescent="0.25">
      <c r="A113" s="191" t="s">
        <v>314</v>
      </c>
      <c r="B113" s="192"/>
      <c r="C113" s="192"/>
      <c r="D113" s="208"/>
      <c r="E113" s="192"/>
      <c r="F113" s="192"/>
      <c r="G113" s="191"/>
      <c r="H113" s="193"/>
      <c r="I113" s="194"/>
      <c r="J113" s="194"/>
      <c r="K113" s="194"/>
      <c r="L113" s="194"/>
      <c r="M113" s="194"/>
      <c r="N113" s="194"/>
      <c r="O113" s="194"/>
      <c r="P113" s="194"/>
      <c r="Q113" s="194"/>
      <c r="R113" s="209" t="str">
        <f t="shared" si="4"/>
        <v/>
      </c>
    </row>
    <row r="114" spans="1:18" ht="23.1" customHeight="1" x14ac:dyDescent="0.25">
      <c r="A114" s="197">
        <v>28</v>
      </c>
      <c r="B114" s="198" t="s">
        <v>124</v>
      </c>
      <c r="C114" s="199"/>
      <c r="D114" s="199" t="str">
        <f t="shared" si="3"/>
        <v>[28A] Each Vapor Degreaser with an Air Vapor Interfacial area &gt; 5 square feet</v>
      </c>
      <c r="E114" s="200" t="s">
        <v>315</v>
      </c>
      <c r="F114" s="200" t="s">
        <v>315</v>
      </c>
      <c r="G114" s="223" t="s">
        <v>127</v>
      </c>
      <c r="H114" s="205">
        <v>710</v>
      </c>
      <c r="I114" s="206">
        <v>16</v>
      </c>
      <c r="J114" s="206">
        <v>12</v>
      </c>
      <c r="K114" s="203" t="str">
        <f>""</f>
        <v/>
      </c>
      <c r="L114" s="206" t="str">
        <f>""</f>
        <v/>
      </c>
      <c r="M114" s="206" t="str">
        <f>""</f>
        <v/>
      </c>
      <c r="N114" s="206" t="str">
        <f>""</f>
        <v/>
      </c>
      <c r="O114" s="206" t="str">
        <f>""</f>
        <v/>
      </c>
      <c r="P114" s="206">
        <v>1</v>
      </c>
      <c r="Q114" s="206" t="s">
        <v>13</v>
      </c>
      <c r="R114" s="203" t="str">
        <f t="shared" si="4"/>
        <v/>
      </c>
    </row>
    <row r="115" spans="1:18" ht="14.1" customHeight="1" x14ac:dyDescent="0.25">
      <c r="A115" s="197">
        <v>28</v>
      </c>
      <c r="B115" s="198" t="s">
        <v>129</v>
      </c>
      <c r="C115" s="199"/>
      <c r="D115" s="199" t="str">
        <f t="shared" si="3"/>
        <v>[28B] Each Cold Solvent Degreaser with liquid surface area &gt; 5 square feet</v>
      </c>
      <c r="E115" s="200" t="s">
        <v>316</v>
      </c>
      <c r="F115" s="200" t="s">
        <v>316</v>
      </c>
      <c r="G115" s="223" t="s">
        <v>127</v>
      </c>
      <c r="H115" s="202">
        <v>435</v>
      </c>
      <c r="I115" s="203">
        <v>10</v>
      </c>
      <c r="J115" s="203">
        <v>8</v>
      </c>
      <c r="K115" s="203" t="str">
        <f>""</f>
        <v/>
      </c>
      <c r="L115" s="206" t="str">
        <f>""</f>
        <v/>
      </c>
      <c r="M115" s="206" t="str">
        <f>""</f>
        <v/>
      </c>
      <c r="N115" s="206" t="str">
        <f>""</f>
        <v/>
      </c>
      <c r="O115" s="206" t="str">
        <f>""</f>
        <v/>
      </c>
      <c r="P115" s="206">
        <v>1</v>
      </c>
      <c r="Q115" s="203" t="s">
        <v>13</v>
      </c>
      <c r="R115" s="203" t="str">
        <f t="shared" si="4"/>
        <v/>
      </c>
    </row>
    <row r="116" spans="1:18" ht="12" customHeight="1" x14ac:dyDescent="0.25">
      <c r="A116" s="197">
        <v>28</v>
      </c>
      <c r="B116" s="198" t="s">
        <v>137</v>
      </c>
      <c r="C116" s="199"/>
      <c r="D116" s="199" t="str">
        <f t="shared" si="3"/>
        <v>[28D] Each Paint Stripping Tank</v>
      </c>
      <c r="E116" s="200" t="s">
        <v>317</v>
      </c>
      <c r="F116" s="200" t="s">
        <v>317</v>
      </c>
      <c r="G116" s="223" t="s">
        <v>127</v>
      </c>
      <c r="H116" s="202">
        <v>373</v>
      </c>
      <c r="I116" s="203">
        <v>10</v>
      </c>
      <c r="J116" s="203">
        <v>8</v>
      </c>
      <c r="K116" s="203" t="str">
        <f>""</f>
        <v/>
      </c>
      <c r="L116" s="206" t="str">
        <f>""</f>
        <v/>
      </c>
      <c r="M116" s="206" t="str">
        <f>""</f>
        <v/>
      </c>
      <c r="N116" s="206" t="str">
        <f>""</f>
        <v/>
      </c>
      <c r="O116" s="206" t="str">
        <f>""</f>
        <v/>
      </c>
      <c r="P116" s="206">
        <v>1</v>
      </c>
      <c r="Q116" s="203" t="s">
        <v>13</v>
      </c>
      <c r="R116" s="203" t="str">
        <f t="shared" si="4"/>
        <v/>
      </c>
    </row>
    <row r="117" spans="1:18" ht="11.1" customHeight="1" x14ac:dyDescent="0.25">
      <c r="A117" s="197">
        <v>28</v>
      </c>
      <c r="B117" s="198" t="s">
        <v>223</v>
      </c>
      <c r="C117" s="199"/>
      <c r="D117" s="199" t="str">
        <f t="shared" si="3"/>
        <v>[28F] Each Remote Reservoir Cleaners</v>
      </c>
      <c r="E117" s="200" t="s">
        <v>318</v>
      </c>
      <c r="F117" s="200" t="s">
        <v>319</v>
      </c>
      <c r="G117" s="223" t="s">
        <v>127</v>
      </c>
      <c r="H117" s="202">
        <v>404</v>
      </c>
      <c r="I117" s="203">
        <v>10</v>
      </c>
      <c r="J117" s="203">
        <v>8</v>
      </c>
      <c r="K117" s="203" t="str">
        <f>""</f>
        <v/>
      </c>
      <c r="L117" s="206" t="str">
        <f>""</f>
        <v/>
      </c>
      <c r="M117" s="206" t="str">
        <f>""</f>
        <v/>
      </c>
      <c r="N117" s="206" t="str">
        <f>""</f>
        <v/>
      </c>
      <c r="O117" s="206" t="str">
        <f>""</f>
        <v/>
      </c>
      <c r="P117" s="206">
        <v>1</v>
      </c>
      <c r="Q117" s="203" t="s">
        <v>13</v>
      </c>
      <c r="R117" s="203" t="str">
        <f t="shared" si="4"/>
        <v/>
      </c>
    </row>
    <row r="118" spans="1:18" ht="12" customHeight="1" x14ac:dyDescent="0.25">
      <c r="A118" s="197">
        <v>28</v>
      </c>
      <c r="B118" s="198" t="s">
        <v>227</v>
      </c>
      <c r="C118" s="199"/>
      <c r="D118" s="199" t="str">
        <f t="shared" si="3"/>
        <v>[28H] Each Vapor Degreaser with an Air-Vapor Interfacial area ≤ 5 square feet</v>
      </c>
      <c r="E118" s="200" t="s">
        <v>320</v>
      </c>
      <c r="F118" s="251" t="s">
        <v>321</v>
      </c>
      <c r="G118" s="223" t="s">
        <v>127</v>
      </c>
      <c r="H118" s="202">
        <v>618</v>
      </c>
      <c r="I118" s="203">
        <v>10</v>
      </c>
      <c r="J118" s="203">
        <v>8</v>
      </c>
      <c r="K118" s="203" t="str">
        <f>""</f>
        <v/>
      </c>
      <c r="L118" s="206" t="str">
        <f>""</f>
        <v/>
      </c>
      <c r="M118" s="206" t="str">
        <f>""</f>
        <v/>
      </c>
      <c r="N118" s="206" t="str">
        <f>""</f>
        <v/>
      </c>
      <c r="O118" s="206" t="str">
        <f>""</f>
        <v/>
      </c>
      <c r="P118" s="206">
        <v>1</v>
      </c>
      <c r="Q118" s="218" t="s">
        <v>13</v>
      </c>
      <c r="R118" s="203" t="str">
        <f t="shared" si="4"/>
        <v/>
      </c>
    </row>
    <row r="119" spans="1:18" ht="11.1" customHeight="1" x14ac:dyDescent="0.25">
      <c r="A119" s="197">
        <v>28</v>
      </c>
      <c r="B119" s="198" t="s">
        <v>288</v>
      </c>
      <c r="C119" s="199"/>
      <c r="D119" s="199" t="str">
        <f t="shared" si="3"/>
        <v>[28I] Each Cold Solvent Degreaser with a liquid surface area ≤ 5 square feet</v>
      </c>
      <c r="E119" s="200" t="s">
        <v>322</v>
      </c>
      <c r="F119" s="200" t="s">
        <v>323</v>
      </c>
      <c r="G119" s="223" t="s">
        <v>127</v>
      </c>
      <c r="H119" s="202">
        <v>435</v>
      </c>
      <c r="I119" s="203">
        <v>10</v>
      </c>
      <c r="J119" s="203">
        <v>8</v>
      </c>
      <c r="K119" s="203" t="str">
        <f>""</f>
        <v/>
      </c>
      <c r="L119" s="206" t="str">
        <f>""</f>
        <v/>
      </c>
      <c r="M119" s="206" t="str">
        <f>""</f>
        <v/>
      </c>
      <c r="N119" s="206" t="str">
        <f>""</f>
        <v/>
      </c>
      <c r="O119" s="206" t="str">
        <f>""</f>
        <v/>
      </c>
      <c r="P119" s="206">
        <v>1</v>
      </c>
      <c r="Q119" s="218" t="s">
        <v>13</v>
      </c>
      <c r="R119" s="203" t="str">
        <f t="shared" si="4"/>
        <v/>
      </c>
    </row>
    <row r="120" spans="1:18" ht="12" customHeight="1" x14ac:dyDescent="0.25">
      <c r="A120" s="197">
        <v>28</v>
      </c>
      <c r="B120" s="198" t="s">
        <v>290</v>
      </c>
      <c r="C120" s="199"/>
      <c r="D120" s="199" t="str">
        <f t="shared" si="3"/>
        <v>[28J] Each Metal Inspection Tank</v>
      </c>
      <c r="E120" s="200" t="s">
        <v>324</v>
      </c>
      <c r="F120" s="200" t="s">
        <v>325</v>
      </c>
      <c r="G120" s="223" t="s">
        <v>127</v>
      </c>
      <c r="H120" s="202">
        <v>460</v>
      </c>
      <c r="I120" s="203">
        <v>10</v>
      </c>
      <c r="J120" s="203">
        <v>8</v>
      </c>
      <c r="K120" s="203" t="str">
        <f>""</f>
        <v/>
      </c>
      <c r="L120" s="206" t="str">
        <f>""</f>
        <v/>
      </c>
      <c r="M120" s="206" t="str">
        <f>""</f>
        <v/>
      </c>
      <c r="N120" s="206" t="str">
        <f>""</f>
        <v/>
      </c>
      <c r="O120" s="206" t="str">
        <f>""</f>
        <v/>
      </c>
      <c r="P120" s="206">
        <v>1</v>
      </c>
      <c r="Q120" s="218" t="s">
        <v>13</v>
      </c>
      <c r="R120" s="203" t="str">
        <f t="shared" si="4"/>
        <v/>
      </c>
    </row>
    <row r="121" spans="1:18" ht="21" customHeight="1" x14ac:dyDescent="0.25">
      <c r="A121" s="197">
        <v>28</v>
      </c>
      <c r="B121" s="198" t="s">
        <v>293</v>
      </c>
      <c r="C121" s="199"/>
      <c r="D121" s="254" t="str">
        <f t="shared" si="3"/>
        <v>[28K] Each Safety-Kleen/Clean Harbors Contract Service Remote Reservoir Cleaner</v>
      </c>
      <c r="E121" s="255" t="s">
        <v>326</v>
      </c>
      <c r="F121" s="255" t="s">
        <v>327</v>
      </c>
      <c r="G121" s="223" t="s">
        <v>127</v>
      </c>
      <c r="H121" s="205">
        <v>46</v>
      </c>
      <c r="I121" s="206">
        <v>10</v>
      </c>
      <c r="J121" s="206">
        <v>8</v>
      </c>
      <c r="K121" s="206"/>
      <c r="L121" s="206"/>
      <c r="M121" s="206"/>
      <c r="N121" s="206"/>
      <c r="O121" s="206"/>
      <c r="P121" s="206">
        <v>1</v>
      </c>
      <c r="Q121" s="206"/>
      <c r="R121" s="203" t="str">
        <f t="shared" si="4"/>
        <v/>
      </c>
    </row>
    <row r="122" spans="1:18" ht="23.1" customHeight="1" x14ac:dyDescent="0.25">
      <c r="A122" s="197">
        <v>28</v>
      </c>
      <c r="B122" s="198" t="s">
        <v>296</v>
      </c>
      <c r="C122" s="199"/>
      <c r="D122" s="254" t="str">
        <f t="shared" si="3"/>
        <v>[28L] Each Safety-Kleen/Clean Harbors Contract Service Cold Degreaser with a liquid surface area of ≤ 5 square feet</v>
      </c>
      <c r="E122" s="255" t="s">
        <v>328</v>
      </c>
      <c r="F122" s="259" t="s">
        <v>329</v>
      </c>
      <c r="G122" s="223" t="s">
        <v>127</v>
      </c>
      <c r="H122" s="205">
        <v>28</v>
      </c>
      <c r="I122" s="206">
        <v>10</v>
      </c>
      <c r="J122" s="206">
        <v>8</v>
      </c>
      <c r="K122" s="206"/>
      <c r="L122" s="206"/>
      <c r="M122" s="206"/>
      <c r="N122" s="206"/>
      <c r="O122" s="206"/>
      <c r="P122" s="206">
        <v>1</v>
      </c>
      <c r="Q122" s="206"/>
      <c r="R122" s="203" t="str">
        <f t="shared" si="4"/>
        <v/>
      </c>
    </row>
    <row r="123" spans="1:18" ht="11.1" customHeight="1" x14ac:dyDescent="0.25">
      <c r="A123" s="197">
        <v>28</v>
      </c>
      <c r="B123" s="198" t="s">
        <v>330</v>
      </c>
      <c r="C123" s="199"/>
      <c r="D123" s="199" t="str">
        <f t="shared" si="3"/>
        <v>[28M] Each facility-wide Solvent Application Operation</v>
      </c>
      <c r="E123" s="200" t="s">
        <v>331</v>
      </c>
      <c r="F123" s="200" t="s">
        <v>331</v>
      </c>
      <c r="G123" s="247" t="s">
        <v>127</v>
      </c>
      <c r="H123" s="260">
        <v>868</v>
      </c>
      <c r="I123" s="206">
        <v>16</v>
      </c>
      <c r="J123" s="206">
        <v>12</v>
      </c>
      <c r="K123" s="203" t="str">
        <f>""</f>
        <v/>
      </c>
      <c r="L123" s="206" t="str">
        <f>""</f>
        <v/>
      </c>
      <c r="M123" s="206" t="str">
        <f>""</f>
        <v/>
      </c>
      <c r="N123" s="206" t="str">
        <f>""</f>
        <v/>
      </c>
      <c r="O123" s="206" t="str">
        <f>""</f>
        <v/>
      </c>
      <c r="P123" s="206">
        <v>1</v>
      </c>
      <c r="Q123" s="261" t="s">
        <v>13</v>
      </c>
      <c r="R123" s="203" t="str">
        <f t="shared" si="4"/>
        <v/>
      </c>
    </row>
    <row r="124" spans="1:18" ht="16.149999999999999" customHeight="1" x14ac:dyDescent="0.25">
      <c r="A124" s="191" t="s">
        <v>332</v>
      </c>
      <c r="B124" s="192"/>
      <c r="C124" s="192"/>
      <c r="D124" s="208"/>
      <c r="E124" s="192"/>
      <c r="F124" s="192"/>
      <c r="G124" s="191"/>
      <c r="H124" s="193"/>
      <c r="I124" s="194"/>
      <c r="J124" s="194"/>
      <c r="K124" s="194"/>
      <c r="L124" s="194"/>
      <c r="M124" s="194"/>
      <c r="N124" s="194"/>
      <c r="O124" s="194"/>
      <c r="P124" s="194"/>
      <c r="Q124" s="194"/>
      <c r="R124" s="209" t="str">
        <f t="shared" si="4"/>
        <v/>
      </c>
    </row>
    <row r="125" spans="1:18" ht="14.1" customHeight="1" x14ac:dyDescent="0.25">
      <c r="A125" s="197"/>
      <c r="B125" s="198"/>
      <c r="C125" s="199"/>
      <c r="D125" s="199"/>
      <c r="E125" s="200"/>
      <c r="F125" s="200"/>
      <c r="G125" s="223"/>
      <c r="H125" s="202"/>
      <c r="I125" s="203"/>
      <c r="J125" s="203"/>
      <c r="K125" s="203"/>
      <c r="L125" s="206"/>
      <c r="M125" s="206"/>
      <c r="N125" s="206"/>
      <c r="O125" s="206"/>
      <c r="P125" s="206"/>
      <c r="Q125" s="203"/>
      <c r="R125" s="203"/>
    </row>
    <row r="126" spans="1:18" ht="14.1" customHeight="1" x14ac:dyDescent="0.25">
      <c r="A126" s="191" t="s">
        <v>333</v>
      </c>
      <c r="B126" s="192"/>
      <c r="C126" s="192"/>
      <c r="D126" s="208"/>
      <c r="E126" s="192"/>
      <c r="F126" s="192"/>
      <c r="G126" s="191"/>
      <c r="H126" s="193"/>
      <c r="I126" s="194"/>
      <c r="J126" s="194"/>
      <c r="K126" s="194"/>
      <c r="L126" s="194"/>
      <c r="M126" s="194"/>
      <c r="N126" s="194"/>
      <c r="O126" s="194"/>
      <c r="P126" s="194"/>
      <c r="Q126" s="194"/>
      <c r="R126" s="209" t="str">
        <f t="shared" si="4"/>
        <v/>
      </c>
    </row>
    <row r="127" spans="1:18" ht="12" customHeight="1" x14ac:dyDescent="0.25">
      <c r="A127" s="197">
        <v>30</v>
      </c>
      <c r="B127" s="198" t="s">
        <v>124</v>
      </c>
      <c r="C127" s="199"/>
      <c r="D127" s="199" t="str">
        <f t="shared" si="3"/>
        <v>[30A] Each Kelp and Biogum Products Solvent Dryer</v>
      </c>
      <c r="E127" s="200" t="s">
        <v>334</v>
      </c>
      <c r="F127" s="200" t="s">
        <v>335</v>
      </c>
      <c r="G127" s="216" t="s">
        <v>127</v>
      </c>
      <c r="H127" s="202">
        <v>2604</v>
      </c>
      <c r="I127" s="203">
        <v>20</v>
      </c>
      <c r="J127" s="203">
        <v>16</v>
      </c>
      <c r="K127" s="203" t="str">
        <f>""</f>
        <v/>
      </c>
      <c r="L127" s="206" t="str">
        <f>""</f>
        <v/>
      </c>
      <c r="M127" s="206" t="str">
        <f>""</f>
        <v/>
      </c>
      <c r="N127" s="206" t="str">
        <f>""</f>
        <v/>
      </c>
      <c r="O127" s="206" t="str">
        <f>""</f>
        <v/>
      </c>
      <c r="P127" s="206">
        <v>1</v>
      </c>
      <c r="Q127" s="203" t="s">
        <v>77</v>
      </c>
      <c r="R127" s="203">
        <f t="shared" si="4"/>
        <v>1</v>
      </c>
    </row>
    <row r="128" spans="1:18" ht="15" customHeight="1" x14ac:dyDescent="0.25">
      <c r="A128" s="191" t="s">
        <v>336</v>
      </c>
      <c r="B128" s="192"/>
      <c r="C128" s="192"/>
      <c r="D128" s="208"/>
      <c r="E128" s="192"/>
      <c r="F128" s="192"/>
      <c r="G128" s="191"/>
      <c r="H128" s="193"/>
      <c r="I128" s="194"/>
      <c r="J128" s="194"/>
      <c r="K128" s="194"/>
      <c r="L128" s="194"/>
      <c r="M128" s="194"/>
      <c r="N128" s="194"/>
      <c r="O128" s="194"/>
      <c r="P128" s="194"/>
      <c r="Q128" s="194"/>
      <c r="R128" s="209" t="str">
        <f t="shared" si="4"/>
        <v/>
      </c>
    </row>
    <row r="129" spans="1:18" ht="23.1" customHeight="1" x14ac:dyDescent="0.25">
      <c r="A129" s="197"/>
      <c r="B129" s="198"/>
      <c r="C129" s="199"/>
      <c r="D129" s="199"/>
      <c r="E129" s="200"/>
      <c r="F129" s="200"/>
      <c r="G129" s="223"/>
      <c r="H129" s="205"/>
      <c r="I129" s="206"/>
      <c r="J129" s="206"/>
      <c r="K129" s="203"/>
      <c r="L129" s="206"/>
      <c r="M129" s="206"/>
      <c r="N129" s="206"/>
      <c r="O129" s="206"/>
      <c r="P129" s="206"/>
      <c r="Q129" s="206"/>
      <c r="R129" s="203"/>
    </row>
    <row r="130" spans="1:18" ht="18" customHeight="1" x14ac:dyDescent="0.25">
      <c r="A130" s="197">
        <v>31</v>
      </c>
      <c r="B130" s="198" t="s">
        <v>129</v>
      </c>
      <c r="C130" s="199"/>
      <c r="D130" s="199" t="str">
        <f t="shared" si="3"/>
        <v>[31B] Each Dry Cleaner using Petroleum Based Solvents</v>
      </c>
      <c r="E130" s="200" t="s">
        <v>337</v>
      </c>
      <c r="F130" s="200" t="s">
        <v>338</v>
      </c>
      <c r="G130" s="216" t="s">
        <v>127</v>
      </c>
      <c r="H130" s="202">
        <v>618</v>
      </c>
      <c r="I130" s="203">
        <v>12</v>
      </c>
      <c r="J130" s="203">
        <v>8</v>
      </c>
      <c r="K130" s="203" t="str">
        <f>""</f>
        <v/>
      </c>
      <c r="L130" s="206" t="str">
        <f>""</f>
        <v/>
      </c>
      <c r="M130" s="206" t="str">
        <f>""</f>
        <v/>
      </c>
      <c r="N130" s="206" t="str">
        <f>""</f>
        <v/>
      </c>
      <c r="O130" s="206" t="str">
        <f>""</f>
        <v/>
      </c>
      <c r="P130" s="206">
        <v>1</v>
      </c>
      <c r="Q130" s="203" t="s">
        <v>13</v>
      </c>
      <c r="R130" s="203" t="str">
        <f t="shared" si="4"/>
        <v/>
      </c>
    </row>
    <row r="131" spans="1:18" ht="26.1" customHeight="1" x14ac:dyDescent="0.25">
      <c r="A131" s="191" t="s">
        <v>339</v>
      </c>
      <c r="B131" s="192"/>
      <c r="C131" s="192"/>
      <c r="D131" s="208"/>
      <c r="E131" s="192"/>
      <c r="F131" s="192"/>
      <c r="G131" s="191"/>
      <c r="H131" s="193"/>
      <c r="I131" s="194"/>
      <c r="J131" s="194"/>
      <c r="K131" s="194"/>
      <c r="L131" s="194"/>
      <c r="M131" s="194"/>
      <c r="N131" s="194"/>
      <c r="O131" s="194"/>
      <c r="P131" s="194"/>
      <c r="Q131" s="194"/>
      <c r="R131" s="209" t="str">
        <f t="shared" si="4"/>
        <v/>
      </c>
    </row>
    <row r="132" spans="1:18" ht="12" customHeight="1" x14ac:dyDescent="0.25">
      <c r="A132" s="197">
        <v>32</v>
      </c>
      <c r="B132" s="198" t="s">
        <v>124</v>
      </c>
      <c r="C132" s="199"/>
      <c r="D132" s="199" t="str">
        <f t="shared" si="3"/>
        <v>[32A] Each Copper Etching Tank</v>
      </c>
      <c r="E132" s="200" t="s">
        <v>340</v>
      </c>
      <c r="F132" s="200" t="s">
        <v>340</v>
      </c>
      <c r="G132" s="216" t="s">
        <v>127</v>
      </c>
      <c r="H132" s="202">
        <v>862</v>
      </c>
      <c r="I132" s="203">
        <v>20</v>
      </c>
      <c r="J132" s="203">
        <v>16</v>
      </c>
      <c r="K132" s="203" t="str">
        <f>""</f>
        <v/>
      </c>
      <c r="L132" s="206" t="str">
        <f>""</f>
        <v/>
      </c>
      <c r="M132" s="206" t="str">
        <f>""</f>
        <v/>
      </c>
      <c r="N132" s="206" t="str">
        <f>""</f>
        <v/>
      </c>
      <c r="O132" s="206" t="str">
        <f>""</f>
        <v/>
      </c>
      <c r="P132" s="206">
        <v>1</v>
      </c>
      <c r="Q132" s="203" t="s">
        <v>77</v>
      </c>
      <c r="R132" s="203">
        <f t="shared" si="4"/>
        <v>1</v>
      </c>
    </row>
    <row r="133" spans="1:18" ht="12" customHeight="1" x14ac:dyDescent="0.25">
      <c r="A133" s="197">
        <v>32</v>
      </c>
      <c r="B133" s="198" t="s">
        <v>129</v>
      </c>
      <c r="C133" s="199"/>
      <c r="D133" s="199" t="str">
        <f t="shared" si="3"/>
        <v>[32B] Each Acid Chemical Milling Tank</v>
      </c>
      <c r="E133" s="200" t="s">
        <v>341</v>
      </c>
      <c r="F133" s="200" t="s">
        <v>341</v>
      </c>
      <c r="G133" s="216" t="s">
        <v>127</v>
      </c>
      <c r="H133" s="202">
        <v>832</v>
      </c>
      <c r="I133" s="203">
        <v>20</v>
      </c>
      <c r="J133" s="203">
        <v>16</v>
      </c>
      <c r="K133" s="203" t="str">
        <f>""</f>
        <v/>
      </c>
      <c r="L133" s="206" t="str">
        <f>""</f>
        <v/>
      </c>
      <c r="M133" s="206" t="str">
        <f>""</f>
        <v/>
      </c>
      <c r="N133" s="206" t="str">
        <f>""</f>
        <v/>
      </c>
      <c r="O133" s="206" t="str">
        <f>""</f>
        <v/>
      </c>
      <c r="P133" s="206">
        <v>1</v>
      </c>
      <c r="Q133" s="203" t="s">
        <v>77</v>
      </c>
      <c r="R133" s="203">
        <f t="shared" si="4"/>
        <v>1</v>
      </c>
    </row>
    <row r="134" spans="1:18" ht="11.1" customHeight="1" x14ac:dyDescent="0.25">
      <c r="A134" s="197">
        <v>32</v>
      </c>
      <c r="B134" s="198" t="s">
        <v>133</v>
      </c>
      <c r="C134" s="199"/>
      <c r="D134" s="199" t="str">
        <f t="shared" ref="D134:D192" si="5">_xlfn.CONCAT("[",A134,B134,"]"," ",E134)</f>
        <v>[32C] Each Hot Dip Galvanizing Tank</v>
      </c>
      <c r="E134" s="200" t="s">
        <v>342</v>
      </c>
      <c r="F134" s="200" t="s">
        <v>342</v>
      </c>
      <c r="G134" s="216" t="s">
        <v>127</v>
      </c>
      <c r="H134" s="202">
        <v>415</v>
      </c>
      <c r="I134" s="203">
        <v>20</v>
      </c>
      <c r="J134" s="203">
        <v>16</v>
      </c>
      <c r="K134" s="203" t="str">
        <f>""</f>
        <v/>
      </c>
      <c r="L134" s="206" t="str">
        <f>""</f>
        <v/>
      </c>
      <c r="M134" s="206" t="str">
        <f>""</f>
        <v/>
      </c>
      <c r="N134" s="206" t="str">
        <f>""</f>
        <v/>
      </c>
      <c r="O134" s="206" t="str">
        <f>""</f>
        <v/>
      </c>
      <c r="P134" s="206">
        <v>1</v>
      </c>
      <c r="Q134" s="203" t="s">
        <v>77</v>
      </c>
      <c r="R134" s="203">
        <f t="shared" ref="R134:R197" si="6">IF(Q134="Yes", 1, "")</f>
        <v>1</v>
      </c>
    </row>
    <row r="135" spans="1:18" ht="13.15" customHeight="1" x14ac:dyDescent="0.25">
      <c r="A135" s="191" t="s">
        <v>343</v>
      </c>
      <c r="B135" s="192"/>
      <c r="C135" s="192"/>
      <c r="D135" s="208"/>
      <c r="E135" s="192"/>
      <c r="F135" s="192"/>
      <c r="G135" s="191"/>
      <c r="H135" s="193"/>
      <c r="I135" s="194"/>
      <c r="J135" s="194"/>
      <c r="K135" s="194"/>
      <c r="L135" s="194"/>
      <c r="M135" s="194"/>
      <c r="N135" s="194"/>
      <c r="O135" s="194"/>
      <c r="P135" s="194"/>
      <c r="Q135" s="194"/>
      <c r="R135" s="209" t="str">
        <f t="shared" si="6"/>
        <v/>
      </c>
    </row>
    <row r="136" spans="1:18" ht="14.1" customHeight="1" x14ac:dyDescent="0.25">
      <c r="A136" s="191" t="s">
        <v>344</v>
      </c>
      <c r="B136" s="192"/>
      <c r="C136" s="192"/>
      <c r="D136" s="208"/>
      <c r="E136" s="192"/>
      <c r="F136" s="192"/>
      <c r="G136" s="191"/>
      <c r="H136" s="193"/>
      <c r="I136" s="194"/>
      <c r="J136" s="194"/>
      <c r="K136" s="194"/>
      <c r="L136" s="194"/>
      <c r="M136" s="194"/>
      <c r="N136" s="194"/>
      <c r="O136" s="194"/>
      <c r="P136" s="194"/>
      <c r="Q136" s="194"/>
      <c r="R136" s="209" t="str">
        <f t="shared" si="6"/>
        <v/>
      </c>
    </row>
    <row r="137" spans="1:18" ht="15" customHeight="1" x14ac:dyDescent="0.25">
      <c r="A137" s="197">
        <v>34</v>
      </c>
      <c r="B137" s="198" t="s">
        <v>124</v>
      </c>
      <c r="C137" s="199"/>
      <c r="D137" s="248" t="str">
        <f t="shared" si="5"/>
        <v>[34A] Each Cogeneration Engine with in-stack Emission Controls</v>
      </c>
      <c r="E137" s="249" t="s">
        <v>345</v>
      </c>
      <c r="F137" s="249" t="s">
        <v>346</v>
      </c>
      <c r="G137" s="216" t="s">
        <v>127</v>
      </c>
      <c r="H137" s="202">
        <v>1199</v>
      </c>
      <c r="I137" s="203">
        <v>20</v>
      </c>
      <c r="J137" s="203">
        <v>16</v>
      </c>
      <c r="K137" s="203"/>
      <c r="L137" s="203" t="str">
        <f>""</f>
        <v/>
      </c>
      <c r="M137" s="203" t="str">
        <f>""</f>
        <v/>
      </c>
      <c r="N137" s="203" t="str">
        <f>""</f>
        <v/>
      </c>
      <c r="O137" s="203" t="str">
        <f>""</f>
        <v/>
      </c>
      <c r="P137" s="203">
        <v>1</v>
      </c>
      <c r="Q137" s="203" t="s">
        <v>77</v>
      </c>
      <c r="R137" s="203">
        <f t="shared" si="6"/>
        <v>1</v>
      </c>
    </row>
    <row r="138" spans="1:18" ht="12" customHeight="1" x14ac:dyDescent="0.25">
      <c r="A138" s="197">
        <v>34</v>
      </c>
      <c r="B138" s="198" t="s">
        <v>129</v>
      </c>
      <c r="C138" s="199"/>
      <c r="D138" s="248" t="str">
        <f t="shared" si="5"/>
        <v>[34B] Each Cogeneration Engine with no in-stack Emission Controls</v>
      </c>
      <c r="E138" s="249" t="s">
        <v>347</v>
      </c>
      <c r="F138" s="249" t="s">
        <v>348</v>
      </c>
      <c r="G138" s="216" t="s">
        <v>127</v>
      </c>
      <c r="H138" s="202">
        <v>1037</v>
      </c>
      <c r="I138" s="203">
        <v>20</v>
      </c>
      <c r="J138" s="203">
        <v>16</v>
      </c>
      <c r="K138" s="203"/>
      <c r="L138" s="203" t="str">
        <f>""</f>
        <v/>
      </c>
      <c r="M138" s="203" t="str">
        <f>""</f>
        <v/>
      </c>
      <c r="N138" s="203" t="str">
        <f>""</f>
        <v/>
      </c>
      <c r="O138" s="203" t="str">
        <f>""</f>
        <v/>
      </c>
      <c r="P138" s="203">
        <v>1</v>
      </c>
      <c r="Q138" s="203" t="s">
        <v>77</v>
      </c>
      <c r="R138" s="203">
        <f t="shared" si="6"/>
        <v>1</v>
      </c>
    </row>
    <row r="139" spans="1:18" ht="23.1" customHeight="1" x14ac:dyDescent="0.25">
      <c r="A139" s="197"/>
      <c r="B139" s="198"/>
      <c r="C139" s="199"/>
      <c r="D139" s="199"/>
      <c r="E139" s="200"/>
      <c r="F139" s="200"/>
      <c r="G139" s="222"/>
      <c r="H139" s="205"/>
      <c r="I139" s="206"/>
      <c r="J139" s="203"/>
      <c r="K139" s="206"/>
      <c r="L139" s="203"/>
      <c r="M139" s="203"/>
      <c r="N139" s="203"/>
      <c r="O139" s="203"/>
      <c r="P139" s="203"/>
      <c r="Q139" s="206"/>
      <c r="R139" s="203"/>
    </row>
    <row r="140" spans="1:18" ht="11.1" customHeight="1" x14ac:dyDescent="0.25">
      <c r="A140" s="197">
        <v>34</v>
      </c>
      <c r="B140" s="198" t="s">
        <v>137</v>
      </c>
      <c r="C140" s="199"/>
      <c r="D140" s="248" t="str">
        <f t="shared" si="5"/>
        <v>[34D] Each Engine for Non-Emergency and Non-Cogeneration Operation</v>
      </c>
      <c r="E140" s="249" t="s">
        <v>349</v>
      </c>
      <c r="F140" s="249" t="s">
        <v>350</v>
      </c>
      <c r="G140" s="216" t="s">
        <v>127</v>
      </c>
      <c r="H140" s="202">
        <v>771</v>
      </c>
      <c r="I140" s="203">
        <v>20</v>
      </c>
      <c r="J140" s="203">
        <v>16</v>
      </c>
      <c r="K140" s="203"/>
      <c r="L140" s="203" t="str">
        <f>""</f>
        <v/>
      </c>
      <c r="M140" s="203" t="str">
        <f>""</f>
        <v/>
      </c>
      <c r="N140" s="203" t="str">
        <f>""</f>
        <v/>
      </c>
      <c r="O140" s="203" t="str">
        <f>""</f>
        <v/>
      </c>
      <c r="P140" s="203">
        <v>1</v>
      </c>
      <c r="Q140" s="203" t="s">
        <v>77</v>
      </c>
      <c r="R140" s="203">
        <f t="shared" si="6"/>
        <v>1</v>
      </c>
    </row>
    <row r="141" spans="1:18" ht="23.1" customHeight="1" x14ac:dyDescent="0.25">
      <c r="A141" s="197">
        <v>34</v>
      </c>
      <c r="B141" s="198" t="s">
        <v>221</v>
      </c>
      <c r="C141" s="199"/>
      <c r="D141" s="248" t="str">
        <f t="shared" si="5"/>
        <v>[34E] Each Grouping of Engines for Dredging or Crane Operation with total engine horsepower &gt; 200 HP</v>
      </c>
      <c r="E141" s="249" t="s">
        <v>351</v>
      </c>
      <c r="F141" s="249" t="s">
        <v>352</v>
      </c>
      <c r="G141" s="223" t="s">
        <v>127</v>
      </c>
      <c r="H141" s="205">
        <v>801</v>
      </c>
      <c r="I141" s="203">
        <v>20</v>
      </c>
      <c r="J141" s="203">
        <v>16</v>
      </c>
      <c r="K141" s="203"/>
      <c r="L141" s="203" t="str">
        <f>""</f>
        <v/>
      </c>
      <c r="M141" s="203" t="str">
        <f>""</f>
        <v/>
      </c>
      <c r="N141" s="203" t="str">
        <f>""</f>
        <v/>
      </c>
      <c r="O141" s="203" t="str">
        <f>""</f>
        <v/>
      </c>
      <c r="P141" s="203">
        <v>1</v>
      </c>
      <c r="Q141" s="206" t="s">
        <v>77</v>
      </c>
      <c r="R141" s="203">
        <f t="shared" si="6"/>
        <v>1</v>
      </c>
    </row>
    <row r="142" spans="1:18" ht="12" customHeight="1" x14ac:dyDescent="0.25">
      <c r="A142" s="197">
        <v>34</v>
      </c>
      <c r="B142" s="198" t="s">
        <v>223</v>
      </c>
      <c r="C142" s="199"/>
      <c r="D142" s="199" t="str">
        <f t="shared" si="5"/>
        <v>[34F] Each Diesel Pile-Driving Hammer</v>
      </c>
      <c r="E142" s="200" t="s">
        <v>353</v>
      </c>
      <c r="F142" s="200" t="s">
        <v>353</v>
      </c>
      <c r="G142" s="216" t="s">
        <v>127</v>
      </c>
      <c r="H142" s="202">
        <v>324</v>
      </c>
      <c r="I142" s="203">
        <v>20</v>
      </c>
      <c r="J142" s="203">
        <v>16</v>
      </c>
      <c r="K142" s="206" t="str">
        <f>""</f>
        <v/>
      </c>
      <c r="L142" s="203" t="str">
        <f>""</f>
        <v/>
      </c>
      <c r="M142" s="203" t="str">
        <f>""</f>
        <v/>
      </c>
      <c r="N142" s="203" t="str">
        <f>""</f>
        <v/>
      </c>
      <c r="O142" s="203" t="str">
        <f>""</f>
        <v/>
      </c>
      <c r="P142" s="203">
        <v>1</v>
      </c>
      <c r="Q142" s="203" t="s">
        <v>77</v>
      </c>
      <c r="R142" s="203">
        <f t="shared" si="6"/>
        <v>1</v>
      </c>
    </row>
    <row r="143" spans="1:18" ht="23.1" customHeight="1" x14ac:dyDescent="0.25">
      <c r="A143" s="197">
        <v>34</v>
      </c>
      <c r="B143" s="198" t="s">
        <v>354</v>
      </c>
      <c r="C143" s="199"/>
      <c r="D143" s="248" t="str">
        <f t="shared" si="5"/>
        <v>[34G] Each Engine for Non-Emergency and Non-Cogeneration Operation &lt; 200 horsepower</v>
      </c>
      <c r="E143" s="249" t="s">
        <v>355</v>
      </c>
      <c r="F143" s="249" t="s">
        <v>356</v>
      </c>
      <c r="G143" s="216" t="s">
        <v>127</v>
      </c>
      <c r="H143" s="205">
        <v>587</v>
      </c>
      <c r="I143" s="206">
        <v>16</v>
      </c>
      <c r="J143" s="203">
        <v>12</v>
      </c>
      <c r="K143" s="206" t="str">
        <f>""</f>
        <v/>
      </c>
      <c r="L143" s="203" t="str">
        <f>""</f>
        <v/>
      </c>
      <c r="M143" s="203" t="str">
        <f>""</f>
        <v/>
      </c>
      <c r="N143" s="203" t="str">
        <f>""</f>
        <v/>
      </c>
      <c r="O143" s="203" t="str">
        <f>""</f>
        <v/>
      </c>
      <c r="P143" s="203">
        <v>1</v>
      </c>
      <c r="Q143" s="206" t="s">
        <v>77</v>
      </c>
      <c r="R143" s="203">
        <f t="shared" si="6"/>
        <v>1</v>
      </c>
    </row>
    <row r="144" spans="1:18" ht="23.1" customHeight="1" x14ac:dyDescent="0.25">
      <c r="A144" s="197">
        <v>34</v>
      </c>
      <c r="B144" s="198" t="s">
        <v>227</v>
      </c>
      <c r="C144" s="199"/>
      <c r="D144" s="199" t="str">
        <f t="shared" si="5"/>
        <v>[34H] Each Emergency Standby Engine (for electrical or fuel interruptions beyond control of Permittee)</v>
      </c>
      <c r="E144" s="200" t="s">
        <v>357</v>
      </c>
      <c r="F144" s="200" t="s">
        <v>358</v>
      </c>
      <c r="G144" s="222" t="s">
        <v>127</v>
      </c>
      <c r="H144" s="205">
        <v>526</v>
      </c>
      <c r="I144" s="230">
        <v>15</v>
      </c>
      <c r="J144" s="224">
        <v>10</v>
      </c>
      <c r="K144" s="206" t="str">
        <f>""</f>
        <v/>
      </c>
      <c r="L144" s="203" t="str">
        <f>""</f>
        <v/>
      </c>
      <c r="M144" s="203" t="str">
        <f>""</f>
        <v/>
      </c>
      <c r="N144" s="203" t="str">
        <f>""</f>
        <v/>
      </c>
      <c r="O144" s="203" t="str">
        <f>""</f>
        <v/>
      </c>
      <c r="P144" s="203">
        <v>1</v>
      </c>
      <c r="Q144" s="206" t="s">
        <v>77</v>
      </c>
      <c r="R144" s="203">
        <f t="shared" si="6"/>
        <v>1</v>
      </c>
    </row>
    <row r="145" spans="1:18" ht="13.15" customHeight="1" x14ac:dyDescent="0.25">
      <c r="A145" s="197">
        <v>34</v>
      </c>
      <c r="B145" s="198" t="s">
        <v>288</v>
      </c>
      <c r="C145" s="199"/>
      <c r="D145" s="199" t="str">
        <f t="shared" si="5"/>
        <v>[34I] Each Internal Combustion Engine Test Cell orTest Stand</v>
      </c>
      <c r="E145" s="200" t="s">
        <v>359</v>
      </c>
      <c r="F145" s="200" t="s">
        <v>360</v>
      </c>
      <c r="G145" s="216" t="s">
        <v>127</v>
      </c>
      <c r="H145" s="202">
        <v>557</v>
      </c>
      <c r="I145" s="203">
        <v>20</v>
      </c>
      <c r="J145" s="203">
        <v>16</v>
      </c>
      <c r="K145" s="206" t="str">
        <f>""</f>
        <v/>
      </c>
      <c r="L145" s="203" t="str">
        <f>""</f>
        <v/>
      </c>
      <c r="M145" s="203" t="str">
        <f>""</f>
        <v/>
      </c>
      <c r="N145" s="203" t="str">
        <f>""</f>
        <v/>
      </c>
      <c r="O145" s="203" t="str">
        <f>""</f>
        <v/>
      </c>
      <c r="P145" s="203">
        <v>1</v>
      </c>
      <c r="Q145" s="203" t="s">
        <v>77</v>
      </c>
      <c r="R145" s="203">
        <f t="shared" si="6"/>
        <v>1</v>
      </c>
    </row>
    <row r="146" spans="1:18" ht="13.15" customHeight="1" x14ac:dyDescent="0.25">
      <c r="A146" s="197">
        <v>34</v>
      </c>
      <c r="B146" s="198" t="s">
        <v>361</v>
      </c>
      <c r="C146" s="199"/>
      <c r="D146" s="199" t="str">
        <f t="shared" si="5"/>
        <v>[34L] Each Diesel Particulate Filter Cleaning Process</v>
      </c>
      <c r="E146" s="200" t="s">
        <v>362</v>
      </c>
      <c r="F146" s="200" t="s">
        <v>362</v>
      </c>
      <c r="G146" s="216" t="s">
        <v>127</v>
      </c>
      <c r="H146" s="202">
        <v>679</v>
      </c>
      <c r="I146" s="203">
        <v>12</v>
      </c>
      <c r="J146" s="203">
        <v>8</v>
      </c>
      <c r="K146" s="206" t="str">
        <f>""</f>
        <v/>
      </c>
      <c r="L146" s="203" t="str">
        <f>""</f>
        <v/>
      </c>
      <c r="M146" s="203" t="str">
        <f>""</f>
        <v/>
      </c>
      <c r="N146" s="203" t="str">
        <f>""</f>
        <v/>
      </c>
      <c r="O146" s="203" t="str">
        <f>""</f>
        <v/>
      </c>
      <c r="P146" s="203">
        <v>1</v>
      </c>
      <c r="Q146" s="203" t="s">
        <v>77</v>
      </c>
      <c r="R146" s="203">
        <f t="shared" si="6"/>
        <v>1</v>
      </c>
    </row>
    <row r="147" spans="1:18" ht="13.15" customHeight="1" x14ac:dyDescent="0.25">
      <c r="A147" s="197">
        <v>34</v>
      </c>
      <c r="B147" s="198" t="s">
        <v>157</v>
      </c>
      <c r="C147" s="199"/>
      <c r="D147" s="199" t="str">
        <f t="shared" si="5"/>
        <v>[34W] Each Eligible Engine, Registered Under Rule 12 (stationary)</v>
      </c>
      <c r="E147" s="200" t="s">
        <v>363</v>
      </c>
      <c r="F147" s="200" t="s">
        <v>364</v>
      </c>
      <c r="G147" s="211">
        <v>738</v>
      </c>
      <c r="H147" s="202">
        <v>496</v>
      </c>
      <c r="I147" s="203" t="s">
        <v>143</v>
      </c>
      <c r="J147" s="203">
        <f>G147/$U$9</f>
        <v>2.2568807339449539</v>
      </c>
      <c r="K147" s="206" t="str">
        <f>""</f>
        <v/>
      </c>
      <c r="L147" s="203" t="str">
        <f>""</f>
        <v/>
      </c>
      <c r="M147" s="203" t="str">
        <f>""</f>
        <v/>
      </c>
      <c r="N147" s="203" t="str">
        <f>""</f>
        <v/>
      </c>
      <c r="O147" s="203" t="str">
        <f>""</f>
        <v/>
      </c>
      <c r="P147" s="203">
        <v>1</v>
      </c>
      <c r="Q147" s="203" t="s">
        <v>13</v>
      </c>
      <c r="R147" s="203" t="str">
        <f t="shared" si="6"/>
        <v/>
      </c>
    </row>
    <row r="148" spans="1:18" ht="18" customHeight="1" x14ac:dyDescent="0.25">
      <c r="A148" s="197">
        <v>34</v>
      </c>
      <c r="B148" s="198" t="s">
        <v>141</v>
      </c>
      <c r="C148" s="199"/>
      <c r="D148" s="199" t="str">
        <f t="shared" si="5"/>
        <v>[34X] Each Eligible Portable Engine, Registered Under Rule 12.1 (portable)</v>
      </c>
      <c r="E148" s="200" t="s">
        <v>365</v>
      </c>
      <c r="F148" s="200" t="s">
        <v>366</v>
      </c>
      <c r="G148" s="211">
        <v>1140</v>
      </c>
      <c r="H148" s="202">
        <v>496</v>
      </c>
      <c r="I148" s="203" t="s">
        <v>143</v>
      </c>
      <c r="J148" s="203">
        <f>G148/$U$9</f>
        <v>3.4862385321100917</v>
      </c>
      <c r="K148" s="206" t="str">
        <f>""</f>
        <v/>
      </c>
      <c r="L148" s="203" t="str">
        <f>""</f>
        <v/>
      </c>
      <c r="M148" s="203" t="str">
        <f>""</f>
        <v/>
      </c>
      <c r="N148" s="203" t="str">
        <f>""</f>
        <v/>
      </c>
      <c r="O148" s="203" t="str">
        <f>""</f>
        <v/>
      </c>
      <c r="P148" s="203">
        <v>1</v>
      </c>
      <c r="Q148" s="203" t="s">
        <v>13</v>
      </c>
      <c r="R148" s="203" t="str">
        <f t="shared" si="6"/>
        <v/>
      </c>
    </row>
    <row r="149" spans="1:18" ht="15" customHeight="1" x14ac:dyDescent="0.25">
      <c r="A149" s="221" t="s">
        <v>367</v>
      </c>
      <c r="B149" s="192"/>
      <c r="C149" s="192"/>
      <c r="D149" s="208"/>
      <c r="E149" s="192"/>
      <c r="F149" s="192"/>
      <c r="G149" s="191"/>
      <c r="H149" s="193"/>
      <c r="I149" s="194"/>
      <c r="J149" s="194"/>
      <c r="K149" s="194"/>
      <c r="L149" s="194"/>
      <c r="M149" s="194"/>
      <c r="N149" s="194"/>
      <c r="O149" s="194"/>
      <c r="P149" s="194"/>
      <c r="Q149" s="194"/>
      <c r="R149" s="209" t="str">
        <f t="shared" si="6"/>
        <v/>
      </c>
    </row>
    <row r="150" spans="1:18" ht="15" customHeight="1" x14ac:dyDescent="0.25">
      <c r="A150" s="197">
        <v>35</v>
      </c>
      <c r="B150" s="198" t="s">
        <v>124</v>
      </c>
      <c r="C150" s="199"/>
      <c r="D150" s="199" t="str">
        <f t="shared" si="5"/>
        <v>[35A] Each  Bulk Flour, Powdered Sugar and Dry Chemical Storage Systems</v>
      </c>
      <c r="E150" s="200" t="s">
        <v>368</v>
      </c>
      <c r="F150" s="200" t="s">
        <v>369</v>
      </c>
      <c r="G150" s="216" t="s">
        <v>127</v>
      </c>
      <c r="H150" s="202">
        <v>544</v>
      </c>
      <c r="I150" s="203">
        <v>16</v>
      </c>
      <c r="J150" s="203">
        <v>12</v>
      </c>
      <c r="K150" s="206" t="str">
        <f>""</f>
        <v/>
      </c>
      <c r="L150" s="203" t="str">
        <f>""</f>
        <v/>
      </c>
      <c r="M150" s="203" t="str">
        <f>""</f>
        <v/>
      </c>
      <c r="N150" s="203" t="str">
        <f>""</f>
        <v/>
      </c>
      <c r="O150" s="203" t="str">
        <f>""</f>
        <v/>
      </c>
      <c r="P150" s="203">
        <v>1</v>
      </c>
      <c r="Q150" s="203" t="s">
        <v>13</v>
      </c>
      <c r="R150" s="203" t="str">
        <f t="shared" si="6"/>
        <v/>
      </c>
    </row>
    <row r="151" spans="1:18" ht="13.15" customHeight="1" x14ac:dyDescent="0.25">
      <c r="A151" s="191" t="s">
        <v>370</v>
      </c>
      <c r="B151" s="192"/>
      <c r="C151" s="192"/>
      <c r="D151" s="208"/>
      <c r="E151" s="192"/>
      <c r="F151" s="192"/>
      <c r="G151" s="191"/>
      <c r="H151" s="193"/>
      <c r="I151" s="194"/>
      <c r="J151" s="194"/>
      <c r="K151" s="194"/>
      <c r="L151" s="194"/>
      <c r="M151" s="194"/>
      <c r="N151" s="194"/>
      <c r="O151" s="194"/>
      <c r="P151" s="194"/>
      <c r="Q151" s="194"/>
      <c r="R151" s="209" t="str">
        <f t="shared" si="6"/>
        <v/>
      </c>
    </row>
    <row r="152" spans="1:18" ht="13.15" customHeight="1" x14ac:dyDescent="0.25">
      <c r="A152" s="197">
        <v>36</v>
      </c>
      <c r="B152" s="198" t="s">
        <v>124</v>
      </c>
      <c r="C152" s="199"/>
      <c r="D152" s="199" t="str">
        <f t="shared" si="5"/>
        <v>[36A] Each Grinding Booth or Room</v>
      </c>
      <c r="E152" s="200" t="s">
        <v>371</v>
      </c>
      <c r="F152" s="200" t="s">
        <v>372</v>
      </c>
      <c r="G152" s="216" t="s">
        <v>127</v>
      </c>
      <c r="H152" s="202">
        <v>618</v>
      </c>
      <c r="I152" s="203">
        <v>11</v>
      </c>
      <c r="J152" s="203">
        <v>8</v>
      </c>
      <c r="K152" s="206" t="str">
        <f>""</f>
        <v/>
      </c>
      <c r="L152" s="203" t="str">
        <f>""</f>
        <v/>
      </c>
      <c r="M152" s="203" t="str">
        <f>""</f>
        <v/>
      </c>
      <c r="N152" s="203" t="str">
        <f>""</f>
        <v/>
      </c>
      <c r="O152" s="203" t="str">
        <f>""</f>
        <v/>
      </c>
      <c r="P152" s="203">
        <v>1</v>
      </c>
      <c r="Q152" s="203" t="s">
        <v>77</v>
      </c>
      <c r="R152" s="203">
        <f t="shared" si="6"/>
        <v>1</v>
      </c>
    </row>
    <row r="153" spans="1:18" ht="17.100000000000001" customHeight="1" x14ac:dyDescent="0.25">
      <c r="A153" s="221" t="s">
        <v>373</v>
      </c>
      <c r="B153" s="192"/>
      <c r="C153" s="192"/>
      <c r="D153" s="208"/>
      <c r="E153" s="192"/>
      <c r="F153" s="192"/>
      <c r="G153" s="191"/>
      <c r="H153" s="193"/>
      <c r="I153" s="194"/>
      <c r="J153" s="194"/>
      <c r="K153" s="194"/>
      <c r="L153" s="194"/>
      <c r="M153" s="194"/>
      <c r="N153" s="194"/>
      <c r="O153" s="194"/>
      <c r="P153" s="194"/>
      <c r="Q153" s="194"/>
      <c r="R153" s="209" t="str">
        <f t="shared" si="6"/>
        <v/>
      </c>
    </row>
    <row r="154" spans="1:18" ht="11.1" customHeight="1" x14ac:dyDescent="0.25">
      <c r="A154" s="197">
        <v>37</v>
      </c>
      <c r="B154" s="198" t="s">
        <v>124</v>
      </c>
      <c r="C154" s="199"/>
      <c r="D154" s="199" t="str">
        <f t="shared" si="5"/>
        <v>[37A] Each Plasma Electric and Ceramic Deposition Spray Booth/Application Station</v>
      </c>
      <c r="E154" s="200" t="s">
        <v>374</v>
      </c>
      <c r="F154" s="200" t="s">
        <v>375</v>
      </c>
      <c r="G154" s="216" t="s">
        <v>127</v>
      </c>
      <c r="H154" s="202">
        <v>740</v>
      </c>
      <c r="I154" s="203">
        <v>20</v>
      </c>
      <c r="J154" s="203">
        <v>20</v>
      </c>
      <c r="K154" s="206" t="str">
        <f>""</f>
        <v/>
      </c>
      <c r="L154" s="203" t="str">
        <f>""</f>
        <v/>
      </c>
      <c r="M154" s="203" t="str">
        <f>""</f>
        <v/>
      </c>
      <c r="N154" s="203" t="str">
        <f>""</f>
        <v/>
      </c>
      <c r="O154" s="203" t="str">
        <f>""</f>
        <v/>
      </c>
      <c r="P154" s="203">
        <v>1</v>
      </c>
      <c r="Q154" s="203" t="s">
        <v>77</v>
      </c>
      <c r="R154" s="203">
        <f t="shared" si="6"/>
        <v>1</v>
      </c>
    </row>
    <row r="155" spans="1:18" ht="12" customHeight="1" x14ac:dyDescent="0.25">
      <c r="A155" s="197">
        <v>37</v>
      </c>
      <c r="B155" s="198" t="s">
        <v>133</v>
      </c>
      <c r="C155" s="199"/>
      <c r="D155" s="199" t="str">
        <f t="shared" si="5"/>
        <v>[37C] Each Plasma Electric and Ceramic Deposition Spray Booths at Flame Spray (ID # APCD1976-SITE-00274)*</v>
      </c>
      <c r="E155" s="200" t="s">
        <v>376</v>
      </c>
      <c r="F155" s="200" t="s">
        <v>377</v>
      </c>
      <c r="G155" s="216" t="s">
        <v>127</v>
      </c>
      <c r="H155" s="202">
        <v>369</v>
      </c>
      <c r="I155" s="203">
        <v>20</v>
      </c>
      <c r="J155" s="203">
        <v>20</v>
      </c>
      <c r="K155" s="206" t="str">
        <f>""</f>
        <v/>
      </c>
      <c r="L155" s="203" t="str">
        <f>""</f>
        <v/>
      </c>
      <c r="M155" s="203" t="str">
        <f>""</f>
        <v/>
      </c>
      <c r="N155" s="203" t="str">
        <f>""</f>
        <v/>
      </c>
      <c r="O155" s="203" t="str">
        <f>""</f>
        <v/>
      </c>
      <c r="P155" s="203">
        <v>1</v>
      </c>
      <c r="Q155" s="203" t="s">
        <v>77</v>
      </c>
      <c r="R155" s="203">
        <f t="shared" si="6"/>
        <v>1</v>
      </c>
    </row>
    <row r="156" spans="1:18" ht="23.1" customHeight="1" x14ac:dyDescent="0.25">
      <c r="A156" s="221" t="s">
        <v>378</v>
      </c>
      <c r="B156" s="192"/>
      <c r="C156" s="192"/>
      <c r="D156" s="208"/>
      <c r="E156" s="192"/>
      <c r="F156" s="192"/>
      <c r="G156" s="191"/>
      <c r="H156" s="193"/>
      <c r="I156" s="194"/>
      <c r="J156" s="194"/>
      <c r="K156" s="194"/>
      <c r="L156" s="194"/>
      <c r="M156" s="194"/>
      <c r="N156" s="194"/>
      <c r="O156" s="194"/>
      <c r="P156" s="194"/>
      <c r="Q156" s="194"/>
      <c r="R156" s="209" t="str">
        <f t="shared" si="6"/>
        <v/>
      </c>
    </row>
    <row r="157" spans="1:18" ht="23.1" customHeight="1" x14ac:dyDescent="0.25">
      <c r="A157" s="197">
        <v>38</v>
      </c>
      <c r="B157" s="198" t="s">
        <v>124</v>
      </c>
      <c r="C157" s="199"/>
      <c r="D157" s="199" t="str">
        <f t="shared" si="5"/>
        <v>[38A] Each Process Line for Paint, Adhesive, Stain, or Ink Manufacturing at facilities producing &gt; 10,000 gallons per year</v>
      </c>
      <c r="E157" s="200" t="s">
        <v>379</v>
      </c>
      <c r="F157" s="200" t="s">
        <v>379</v>
      </c>
      <c r="G157" s="223" t="s">
        <v>127</v>
      </c>
      <c r="H157" s="205">
        <v>496</v>
      </c>
      <c r="I157" s="206">
        <v>20</v>
      </c>
      <c r="J157" s="206">
        <v>16</v>
      </c>
      <c r="K157" s="206" t="str">
        <f>""</f>
        <v/>
      </c>
      <c r="L157" s="203" t="str">
        <f>""</f>
        <v/>
      </c>
      <c r="M157" s="203" t="str">
        <f>""</f>
        <v/>
      </c>
      <c r="N157" s="203" t="str">
        <f>""</f>
        <v/>
      </c>
      <c r="O157" s="203" t="str">
        <f>""</f>
        <v/>
      </c>
      <c r="P157" s="203">
        <v>1</v>
      </c>
      <c r="Q157" s="206" t="s">
        <v>77</v>
      </c>
      <c r="R157" s="203">
        <f t="shared" si="6"/>
        <v>1</v>
      </c>
    </row>
    <row r="158" spans="1:18" ht="12" customHeight="1" x14ac:dyDescent="0.25">
      <c r="A158" s="197">
        <v>38</v>
      </c>
      <c r="B158" s="198" t="s">
        <v>129</v>
      </c>
      <c r="C158" s="199"/>
      <c r="D158" s="199" t="str">
        <f t="shared" si="5"/>
        <v>[38B] Each Paint, Adhesive, Stain, Ink, Solder Paste, and Dielectric Paste Can Filling Line</v>
      </c>
      <c r="E158" s="200" t="s">
        <v>380</v>
      </c>
      <c r="F158" s="200" t="s">
        <v>381</v>
      </c>
      <c r="G158" s="216" t="s">
        <v>127</v>
      </c>
      <c r="H158" s="202">
        <v>465</v>
      </c>
      <c r="I158" s="206">
        <v>20</v>
      </c>
      <c r="J158" s="206">
        <v>16</v>
      </c>
      <c r="K158" s="206" t="str">
        <f>""</f>
        <v/>
      </c>
      <c r="L158" s="203" t="str">
        <f>""</f>
        <v/>
      </c>
      <c r="M158" s="203" t="str">
        <f>""</f>
        <v/>
      </c>
      <c r="N158" s="203" t="str">
        <f>""</f>
        <v/>
      </c>
      <c r="O158" s="203" t="str">
        <f>""</f>
        <v/>
      </c>
      <c r="P158" s="203">
        <v>1</v>
      </c>
      <c r="Q158" s="203" t="s">
        <v>77</v>
      </c>
      <c r="R158" s="203">
        <f t="shared" si="6"/>
        <v>1</v>
      </c>
    </row>
    <row r="159" spans="1:18" ht="12" customHeight="1" x14ac:dyDescent="0.25">
      <c r="A159" s="197">
        <v>38</v>
      </c>
      <c r="B159" s="198" t="s">
        <v>133</v>
      </c>
      <c r="C159" s="199"/>
      <c r="D159" s="199" t="str">
        <f t="shared" si="5"/>
        <v>[38C] Each Process Line for Solder Paste or Dielectric Paste Manufacturing</v>
      </c>
      <c r="E159" s="200" t="s">
        <v>382</v>
      </c>
      <c r="F159" s="200" t="s">
        <v>382</v>
      </c>
      <c r="G159" s="216" t="s">
        <v>127</v>
      </c>
      <c r="H159" s="202">
        <v>547</v>
      </c>
      <c r="I159" s="206">
        <v>20</v>
      </c>
      <c r="J159" s="206">
        <v>16</v>
      </c>
      <c r="K159" s="206" t="str">
        <f>""</f>
        <v/>
      </c>
      <c r="L159" s="203" t="str">
        <f>""</f>
        <v/>
      </c>
      <c r="M159" s="203" t="str">
        <f>""</f>
        <v/>
      </c>
      <c r="N159" s="203" t="str">
        <f>""</f>
        <v/>
      </c>
      <c r="O159" s="203" t="str">
        <f>""</f>
        <v/>
      </c>
      <c r="P159" s="203">
        <v>1</v>
      </c>
      <c r="Q159" s="203" t="s">
        <v>77</v>
      </c>
      <c r="R159" s="203">
        <f t="shared" si="6"/>
        <v>1</v>
      </c>
    </row>
    <row r="160" spans="1:18" ht="23.1" customHeight="1" x14ac:dyDescent="0.25">
      <c r="A160" s="197"/>
      <c r="B160" s="198"/>
      <c r="C160" s="199"/>
      <c r="D160" s="199"/>
      <c r="E160" s="251"/>
      <c r="F160" s="251"/>
      <c r="G160" s="223"/>
      <c r="H160" s="205"/>
      <c r="I160" s="206"/>
      <c r="J160" s="206"/>
      <c r="K160" s="206"/>
      <c r="L160" s="203"/>
      <c r="M160" s="203"/>
      <c r="N160" s="203"/>
      <c r="O160" s="203"/>
      <c r="P160" s="203"/>
      <c r="Q160" s="206"/>
      <c r="R160" s="203"/>
    </row>
    <row r="161" spans="1:18" ht="12" customHeight="1" x14ac:dyDescent="0.25">
      <c r="A161" s="197"/>
      <c r="B161" s="198"/>
      <c r="C161" s="199"/>
      <c r="D161" s="199"/>
      <c r="E161" s="200"/>
      <c r="F161" s="200"/>
      <c r="G161" s="216"/>
      <c r="H161" s="202"/>
      <c r="I161" s="206"/>
      <c r="J161" s="206"/>
      <c r="K161" s="206"/>
      <c r="L161" s="203"/>
      <c r="M161" s="203"/>
      <c r="N161" s="203"/>
      <c r="O161" s="203"/>
      <c r="P161" s="203"/>
      <c r="Q161" s="203"/>
      <c r="R161" s="203"/>
    </row>
    <row r="162" spans="1:18" ht="17.100000000000001" customHeight="1" x14ac:dyDescent="0.25">
      <c r="A162" s="191" t="s">
        <v>383</v>
      </c>
      <c r="B162" s="192"/>
      <c r="C162" s="192"/>
      <c r="D162" s="208"/>
      <c r="E162" s="192"/>
      <c r="F162" s="192"/>
      <c r="G162" s="191"/>
      <c r="H162" s="193"/>
      <c r="I162" s="194"/>
      <c r="J162" s="194"/>
      <c r="K162" s="194"/>
      <c r="L162" s="194"/>
      <c r="M162" s="194"/>
      <c r="N162" s="194"/>
      <c r="O162" s="194"/>
      <c r="P162" s="194"/>
      <c r="Q162" s="194"/>
      <c r="R162" s="209" t="str">
        <f t="shared" si="6"/>
        <v/>
      </c>
    </row>
    <row r="163" spans="1:18" ht="11.1" customHeight="1" x14ac:dyDescent="0.25">
      <c r="A163" s="197">
        <v>39</v>
      </c>
      <c r="B163" s="198" t="s">
        <v>124</v>
      </c>
      <c r="C163" s="199"/>
      <c r="D163" s="199" t="str">
        <f t="shared" si="5"/>
        <v>[39A] Each Precious Metals Refining Process Line</v>
      </c>
      <c r="E163" s="200" t="s">
        <v>384</v>
      </c>
      <c r="F163" s="200" t="s">
        <v>385</v>
      </c>
      <c r="G163" s="216" t="s">
        <v>127</v>
      </c>
      <c r="H163" s="202">
        <v>844</v>
      </c>
      <c r="I163" s="203">
        <v>24</v>
      </c>
      <c r="J163" s="203">
        <v>20</v>
      </c>
      <c r="K163" s="206" t="str">
        <f>""</f>
        <v/>
      </c>
      <c r="L163" s="203" t="str">
        <f>""</f>
        <v/>
      </c>
      <c r="M163" s="203" t="str">
        <f>""</f>
        <v/>
      </c>
      <c r="N163" s="203" t="str">
        <f>""</f>
        <v/>
      </c>
      <c r="O163" s="203" t="str">
        <f>""</f>
        <v/>
      </c>
      <c r="P163" s="203">
        <v>1</v>
      </c>
      <c r="Q163" s="203" t="s">
        <v>77</v>
      </c>
      <c r="R163" s="203">
        <f t="shared" si="6"/>
        <v>1</v>
      </c>
    </row>
    <row r="164" spans="1:18" ht="16.149999999999999" customHeight="1" x14ac:dyDescent="0.25">
      <c r="A164" s="191" t="s">
        <v>386</v>
      </c>
      <c r="B164" s="192"/>
      <c r="C164" s="192"/>
      <c r="D164" s="208"/>
      <c r="E164" s="192"/>
      <c r="F164" s="192"/>
      <c r="G164" s="191"/>
      <c r="H164" s="193"/>
      <c r="I164" s="194"/>
      <c r="J164" s="194"/>
      <c r="K164" s="194"/>
      <c r="L164" s="194"/>
      <c r="M164" s="194"/>
      <c r="N164" s="194"/>
      <c r="O164" s="194"/>
      <c r="P164" s="194"/>
      <c r="Q164" s="194"/>
      <c r="R164" s="209" t="str">
        <f t="shared" si="6"/>
        <v/>
      </c>
    </row>
    <row r="165" spans="1:18" ht="23.1" customHeight="1" x14ac:dyDescent="0.25">
      <c r="A165" s="197">
        <v>40</v>
      </c>
      <c r="B165" s="198" t="s">
        <v>141</v>
      </c>
      <c r="C165" s="199"/>
      <c r="D165" s="199" t="str">
        <f t="shared" si="5"/>
        <v>[40X] Each Portable Unheated Pavement Crushing and Recycling System, Registration Under Rule 12.1 (Portable)</v>
      </c>
      <c r="E165" s="200" t="s">
        <v>387</v>
      </c>
      <c r="F165" s="200" t="s">
        <v>388</v>
      </c>
      <c r="G165" s="246">
        <v>1108</v>
      </c>
      <c r="H165" s="205">
        <v>404</v>
      </c>
      <c r="I165" s="206" t="s">
        <v>143</v>
      </c>
      <c r="J165" s="203">
        <f>G165/$U$9</f>
        <v>3.3883792048929662</v>
      </c>
      <c r="K165" s="206" t="str">
        <f>""</f>
        <v/>
      </c>
      <c r="L165" s="203" t="str">
        <f>""</f>
        <v/>
      </c>
      <c r="M165" s="203" t="str">
        <f>""</f>
        <v/>
      </c>
      <c r="N165" s="203" t="str">
        <f>""</f>
        <v/>
      </c>
      <c r="O165" s="203" t="str">
        <f>""</f>
        <v/>
      </c>
      <c r="P165" s="203">
        <v>1</v>
      </c>
      <c r="Q165" s="206" t="s">
        <v>13</v>
      </c>
      <c r="R165" s="203" t="str">
        <f t="shared" si="6"/>
        <v/>
      </c>
    </row>
    <row r="166" spans="1:18" ht="17.100000000000001" customHeight="1" x14ac:dyDescent="0.25">
      <c r="A166" s="191" t="s">
        <v>389</v>
      </c>
      <c r="B166" s="192"/>
      <c r="C166" s="192"/>
      <c r="D166" s="208"/>
      <c r="E166" s="192"/>
      <c r="F166" s="192"/>
      <c r="G166" s="191"/>
      <c r="H166" s="193"/>
      <c r="I166" s="194"/>
      <c r="J166" s="194"/>
      <c r="K166" s="194"/>
      <c r="L166" s="194"/>
      <c r="M166" s="194"/>
      <c r="N166" s="194"/>
      <c r="O166" s="194"/>
      <c r="P166" s="194"/>
      <c r="Q166" s="194"/>
      <c r="R166" s="209" t="str">
        <f t="shared" si="6"/>
        <v/>
      </c>
    </row>
    <row r="167" spans="1:18" ht="17.100000000000001" customHeight="1" x14ac:dyDescent="0.25">
      <c r="A167" s="197">
        <v>41</v>
      </c>
      <c r="B167" s="198" t="s">
        <v>124</v>
      </c>
      <c r="C167" s="199"/>
      <c r="D167" s="199" t="str">
        <f t="shared" ref="D167:D211" si="7">_xlfn.CONCAT("[",A167,B167,"]"," ",E167)</f>
        <v>[41A] Each Perlite Process Line</v>
      </c>
      <c r="E167" s="200" t="s">
        <v>390</v>
      </c>
      <c r="F167" s="200" t="s">
        <v>385</v>
      </c>
      <c r="G167" s="216" t="s">
        <v>127</v>
      </c>
      <c r="H167" s="202">
        <v>769</v>
      </c>
      <c r="I167" s="206">
        <v>20</v>
      </c>
      <c r="J167" s="206">
        <v>16</v>
      </c>
      <c r="K167" s="206" t="str">
        <f>""</f>
        <v/>
      </c>
      <c r="L167" s="203" t="str">
        <f>""</f>
        <v/>
      </c>
      <c r="M167" s="203" t="str">
        <f>""</f>
        <v/>
      </c>
      <c r="N167" s="203" t="str">
        <f>""</f>
        <v/>
      </c>
      <c r="O167" s="203" t="str">
        <f>""</f>
        <v/>
      </c>
      <c r="P167" s="203">
        <v>1</v>
      </c>
      <c r="Q167" s="203" t="s">
        <v>77</v>
      </c>
      <c r="R167" s="203">
        <f t="shared" si="6"/>
        <v>1</v>
      </c>
    </row>
    <row r="168" spans="1:18" ht="17.100000000000001" customHeight="1" x14ac:dyDescent="0.25">
      <c r="A168" s="197">
        <v>41</v>
      </c>
      <c r="B168" s="198" t="s">
        <v>129</v>
      </c>
      <c r="C168" s="199"/>
      <c r="D168" s="199" t="str">
        <f t="shared" si="7"/>
        <v>[41B] Each Perlite Process Line (Aztec Perlite) (ID # APCD1978-SITE-01598)*</v>
      </c>
      <c r="E168" s="200" t="s">
        <v>391</v>
      </c>
      <c r="F168" s="200" t="s">
        <v>392</v>
      </c>
      <c r="G168" s="216" t="s">
        <v>127</v>
      </c>
      <c r="H168" s="202">
        <v>1535</v>
      </c>
      <c r="I168" s="206">
        <v>20</v>
      </c>
      <c r="J168" s="206">
        <v>16</v>
      </c>
      <c r="K168" s="206" t="str">
        <f>""</f>
        <v/>
      </c>
      <c r="L168" s="203" t="str">
        <f>""</f>
        <v/>
      </c>
      <c r="M168" s="203" t="str">
        <f>""</f>
        <v/>
      </c>
      <c r="N168" s="203" t="str">
        <f>""</f>
        <v/>
      </c>
      <c r="O168" s="203" t="str">
        <f>""</f>
        <v/>
      </c>
      <c r="P168" s="203">
        <v>1</v>
      </c>
      <c r="Q168" s="203" t="s">
        <v>77</v>
      </c>
      <c r="R168" s="203">
        <f t="shared" si="6"/>
        <v>1</v>
      </c>
    </row>
    <row r="169" spans="1:18" ht="17.100000000000001" customHeight="1" x14ac:dyDescent="0.25">
      <c r="A169" s="221" t="s">
        <v>393</v>
      </c>
      <c r="B169" s="192"/>
      <c r="C169" s="192"/>
      <c r="D169" s="208"/>
      <c r="E169" s="192"/>
      <c r="F169" s="192"/>
      <c r="G169" s="191"/>
      <c r="H169" s="193"/>
      <c r="I169" s="194"/>
      <c r="J169" s="194"/>
      <c r="K169" s="194"/>
      <c r="L169" s="194"/>
      <c r="M169" s="194"/>
      <c r="N169" s="194"/>
      <c r="O169" s="194"/>
      <c r="P169" s="194"/>
      <c r="Q169" s="194"/>
      <c r="R169" s="209" t="str">
        <f t="shared" si="6"/>
        <v/>
      </c>
    </row>
    <row r="170" spans="1:18" ht="13.15" customHeight="1" x14ac:dyDescent="0.25">
      <c r="A170" s="197">
        <v>42</v>
      </c>
      <c r="B170" s="198" t="s">
        <v>124</v>
      </c>
      <c r="C170" s="199"/>
      <c r="D170" s="199" t="str">
        <f t="shared" si="7"/>
        <v>[42A] Each Electronic Component Manufacturing Process Line</v>
      </c>
      <c r="E170" s="200" t="s">
        <v>394</v>
      </c>
      <c r="F170" s="200" t="s">
        <v>385</v>
      </c>
      <c r="G170" s="216" t="s">
        <v>127</v>
      </c>
      <c r="H170" s="202">
        <v>791</v>
      </c>
      <c r="I170" s="206">
        <v>20</v>
      </c>
      <c r="J170" s="206">
        <v>16</v>
      </c>
      <c r="K170" s="206" t="str">
        <f>""</f>
        <v/>
      </c>
      <c r="L170" s="203" t="str">
        <f>""</f>
        <v/>
      </c>
      <c r="M170" s="203" t="str">
        <f>""</f>
        <v/>
      </c>
      <c r="N170" s="203" t="str">
        <f>""</f>
        <v/>
      </c>
      <c r="O170" s="203" t="str">
        <f>""</f>
        <v/>
      </c>
      <c r="P170" s="203">
        <v>1</v>
      </c>
      <c r="Q170" s="203" t="s">
        <v>77</v>
      </c>
      <c r="R170" s="203">
        <f t="shared" si="6"/>
        <v>1</v>
      </c>
    </row>
    <row r="171" spans="1:18" ht="18" customHeight="1" x14ac:dyDescent="0.25">
      <c r="A171" s="197">
        <v>42</v>
      </c>
      <c r="B171" s="198" t="s">
        <v>129</v>
      </c>
      <c r="C171" s="199"/>
      <c r="D171" s="199" t="str">
        <f t="shared" si="7"/>
        <v>[42B] Each Electronic Component Screen Printing Operation</v>
      </c>
      <c r="E171" s="200" t="s">
        <v>395</v>
      </c>
      <c r="F171" s="200" t="s">
        <v>396</v>
      </c>
      <c r="G171" s="216" t="s">
        <v>127</v>
      </c>
      <c r="H171" s="202">
        <v>740</v>
      </c>
      <c r="I171" s="206">
        <v>20</v>
      </c>
      <c r="J171" s="206">
        <v>16</v>
      </c>
      <c r="K171" s="206" t="str">
        <f>""</f>
        <v/>
      </c>
      <c r="L171" s="203" t="str">
        <f>""</f>
        <v/>
      </c>
      <c r="M171" s="203" t="str">
        <f>""</f>
        <v/>
      </c>
      <c r="N171" s="203" t="str">
        <f>""</f>
        <v/>
      </c>
      <c r="O171" s="203" t="str">
        <f>""</f>
        <v/>
      </c>
      <c r="P171" s="203">
        <v>1</v>
      </c>
      <c r="Q171" s="203" t="s">
        <v>77</v>
      </c>
      <c r="R171" s="203">
        <f t="shared" si="6"/>
        <v>1</v>
      </c>
    </row>
    <row r="172" spans="1:18" ht="23.1" customHeight="1" x14ac:dyDescent="0.25">
      <c r="A172" s="197">
        <v>42</v>
      </c>
      <c r="B172" s="198" t="s">
        <v>133</v>
      </c>
      <c r="C172" s="199"/>
      <c r="D172" s="199" t="str">
        <f t="shared" si="7"/>
        <v>[42C] Each Electronic Component Coating/Maskant Application Operation, excluding Conformal Operation</v>
      </c>
      <c r="E172" s="200" t="s">
        <v>397</v>
      </c>
      <c r="F172" s="200" t="s">
        <v>398</v>
      </c>
      <c r="G172" s="223" t="s">
        <v>127</v>
      </c>
      <c r="H172" s="205">
        <v>862</v>
      </c>
      <c r="I172" s="206">
        <v>20</v>
      </c>
      <c r="J172" s="206">
        <v>16</v>
      </c>
      <c r="K172" s="206" t="str">
        <f>""</f>
        <v/>
      </c>
      <c r="L172" s="203" t="str">
        <f>""</f>
        <v/>
      </c>
      <c r="M172" s="203" t="str">
        <f>""</f>
        <v/>
      </c>
      <c r="N172" s="203" t="str">
        <f>""</f>
        <v/>
      </c>
      <c r="O172" s="203" t="str">
        <f>""</f>
        <v/>
      </c>
      <c r="P172" s="203">
        <v>1</v>
      </c>
      <c r="Q172" s="206" t="s">
        <v>77</v>
      </c>
      <c r="R172" s="203">
        <f t="shared" si="6"/>
        <v>1</v>
      </c>
    </row>
    <row r="173" spans="1:18" ht="12" customHeight="1" x14ac:dyDescent="0.25">
      <c r="A173" s="197">
        <v>42</v>
      </c>
      <c r="B173" s="198" t="s">
        <v>137</v>
      </c>
      <c r="C173" s="199"/>
      <c r="D173" s="199" t="str">
        <f t="shared" si="7"/>
        <v>[42D] Each Electronic Component Conformal Coating Operation</v>
      </c>
      <c r="E173" s="200" t="s">
        <v>399</v>
      </c>
      <c r="F173" s="200" t="s">
        <v>400</v>
      </c>
      <c r="G173" s="216" t="s">
        <v>127</v>
      </c>
      <c r="H173" s="202">
        <v>1382</v>
      </c>
      <c r="I173" s="206">
        <v>20</v>
      </c>
      <c r="J173" s="206">
        <v>16</v>
      </c>
      <c r="K173" s="206" t="str">
        <f>""</f>
        <v/>
      </c>
      <c r="L173" s="203" t="str">
        <f>""</f>
        <v/>
      </c>
      <c r="M173" s="203" t="str">
        <f>""</f>
        <v/>
      </c>
      <c r="N173" s="203" t="str">
        <f>""</f>
        <v/>
      </c>
      <c r="O173" s="203" t="str">
        <f>""</f>
        <v/>
      </c>
      <c r="P173" s="203">
        <v>1</v>
      </c>
      <c r="Q173" s="203" t="s">
        <v>77</v>
      </c>
      <c r="R173" s="203">
        <f t="shared" si="6"/>
        <v>1</v>
      </c>
    </row>
    <row r="174" spans="1:18" ht="13.15" customHeight="1" x14ac:dyDescent="0.25">
      <c r="A174" s="221" t="s">
        <v>401</v>
      </c>
      <c r="B174" s="192"/>
      <c r="C174" s="192"/>
      <c r="D174" s="208"/>
      <c r="E174" s="192"/>
      <c r="F174" s="192"/>
      <c r="G174" s="191"/>
      <c r="H174" s="193"/>
      <c r="I174" s="194"/>
      <c r="J174" s="194"/>
      <c r="K174" s="194"/>
      <c r="L174" s="194"/>
      <c r="M174" s="194"/>
      <c r="N174" s="194"/>
      <c r="O174" s="194"/>
      <c r="P174" s="194"/>
      <c r="Q174" s="194"/>
      <c r="R174" s="209" t="str">
        <f t="shared" si="6"/>
        <v/>
      </c>
    </row>
    <row r="175" spans="1:18" ht="12" customHeight="1" x14ac:dyDescent="0.25">
      <c r="A175" s="197">
        <v>43</v>
      </c>
      <c r="B175" s="198" t="s">
        <v>124</v>
      </c>
      <c r="C175" s="199"/>
      <c r="D175" s="199" t="str">
        <f t="shared" si="7"/>
        <v>[43A] Each Ceramic Slip Casting Process Line</v>
      </c>
      <c r="E175" s="200" t="s">
        <v>402</v>
      </c>
      <c r="F175" s="200" t="s">
        <v>385</v>
      </c>
      <c r="G175" s="216" t="s">
        <v>127</v>
      </c>
      <c r="H175" s="202">
        <v>477</v>
      </c>
      <c r="I175" s="206">
        <v>20</v>
      </c>
      <c r="J175" s="206">
        <v>16</v>
      </c>
      <c r="K175" s="206" t="str">
        <f>""</f>
        <v/>
      </c>
      <c r="L175" s="203" t="str">
        <f>""</f>
        <v/>
      </c>
      <c r="M175" s="203" t="str">
        <f>""</f>
        <v/>
      </c>
      <c r="N175" s="203" t="str">
        <f>""</f>
        <v/>
      </c>
      <c r="O175" s="203" t="str">
        <f>""</f>
        <v/>
      </c>
      <c r="P175" s="203">
        <v>1</v>
      </c>
      <c r="Q175" s="203" t="s">
        <v>77</v>
      </c>
      <c r="R175" s="203">
        <f t="shared" si="6"/>
        <v>1</v>
      </c>
    </row>
    <row r="176" spans="1:18" ht="15" customHeight="1" x14ac:dyDescent="0.25">
      <c r="A176" s="191" t="s">
        <v>403</v>
      </c>
      <c r="B176" s="192"/>
      <c r="C176" s="192"/>
      <c r="D176" s="208"/>
      <c r="E176" s="192"/>
      <c r="F176" s="192"/>
      <c r="G176" s="191"/>
      <c r="H176" s="193"/>
      <c r="I176" s="194"/>
      <c r="J176" s="194"/>
      <c r="K176" s="194"/>
      <c r="L176" s="194"/>
      <c r="M176" s="194"/>
      <c r="N176" s="194"/>
      <c r="O176" s="194"/>
      <c r="P176" s="194"/>
      <c r="Q176" s="194"/>
      <c r="R176" s="209" t="str">
        <f t="shared" si="6"/>
        <v/>
      </c>
    </row>
    <row r="177" spans="1:18" ht="23.1" customHeight="1" x14ac:dyDescent="0.25">
      <c r="A177" s="197">
        <v>44</v>
      </c>
      <c r="B177" s="198" t="s">
        <v>124</v>
      </c>
      <c r="C177" s="199"/>
      <c r="D177" s="199" t="str">
        <f t="shared" si="7"/>
        <v>[44A] Each Evaporator and Dryer [other than those referenced in Fee Schedule 30 (a)] processing materials containing volatile organic compounds</v>
      </c>
      <c r="E177" s="200" t="s">
        <v>404</v>
      </c>
      <c r="F177" s="200" t="s">
        <v>405</v>
      </c>
      <c r="G177" s="223" t="s">
        <v>127</v>
      </c>
      <c r="H177" s="205">
        <v>618</v>
      </c>
      <c r="I177" s="206">
        <v>24</v>
      </c>
      <c r="J177" s="206">
        <v>20</v>
      </c>
      <c r="K177" s="206" t="str">
        <f>""</f>
        <v/>
      </c>
      <c r="L177" s="203" t="str">
        <f>""</f>
        <v/>
      </c>
      <c r="M177" s="203" t="str">
        <f>""</f>
        <v/>
      </c>
      <c r="N177" s="203" t="str">
        <f>""</f>
        <v/>
      </c>
      <c r="O177" s="203" t="str">
        <f>""</f>
        <v/>
      </c>
      <c r="P177" s="203">
        <v>1</v>
      </c>
      <c r="Q177" s="206" t="s">
        <v>77</v>
      </c>
      <c r="R177" s="203">
        <f t="shared" si="6"/>
        <v>1</v>
      </c>
    </row>
    <row r="178" spans="1:18" ht="23.1" customHeight="1" x14ac:dyDescent="0.25">
      <c r="A178" s="197">
        <v>44</v>
      </c>
      <c r="B178" s="198" t="s">
        <v>129</v>
      </c>
      <c r="C178" s="199"/>
      <c r="D178" s="199" t="str">
        <f t="shared" si="7"/>
        <v>[44B] Each Solvent Recovery Still, on-site, batch-type, solvent usage &gt; 350 gallons per day</v>
      </c>
      <c r="E178" s="200" t="s">
        <v>406</v>
      </c>
      <c r="F178" s="200" t="s">
        <v>407</v>
      </c>
      <c r="G178" s="223" t="s">
        <v>127</v>
      </c>
      <c r="H178" s="205">
        <v>649</v>
      </c>
      <c r="I178" s="206">
        <v>10</v>
      </c>
      <c r="J178" s="206">
        <v>8</v>
      </c>
      <c r="K178" s="206" t="str">
        <f>""</f>
        <v/>
      </c>
      <c r="L178" s="203" t="str">
        <f>""</f>
        <v/>
      </c>
      <c r="M178" s="203" t="str">
        <f>""</f>
        <v/>
      </c>
      <c r="N178" s="203" t="str">
        <f>""</f>
        <v/>
      </c>
      <c r="O178" s="203" t="str">
        <f>""</f>
        <v/>
      </c>
      <c r="P178" s="203">
        <v>1</v>
      </c>
      <c r="Q178" s="206" t="s">
        <v>77</v>
      </c>
      <c r="R178" s="203">
        <f t="shared" si="6"/>
        <v>1</v>
      </c>
    </row>
    <row r="179" spans="1:18" ht="17.100000000000001" customHeight="1" x14ac:dyDescent="0.25">
      <c r="A179" s="221" t="s">
        <v>408</v>
      </c>
      <c r="B179" s="192"/>
      <c r="C179" s="192"/>
      <c r="D179" s="208"/>
      <c r="E179" s="192"/>
      <c r="F179" s="192"/>
      <c r="G179" s="191"/>
      <c r="H179" s="193"/>
      <c r="I179" s="194"/>
      <c r="J179" s="194"/>
      <c r="K179" s="194"/>
      <c r="L179" s="194"/>
      <c r="M179" s="194"/>
      <c r="N179" s="194"/>
      <c r="O179" s="194"/>
      <c r="P179" s="194"/>
      <c r="Q179" s="194"/>
      <c r="R179" s="209" t="str">
        <f t="shared" si="6"/>
        <v/>
      </c>
    </row>
    <row r="180" spans="1:18" ht="18" customHeight="1" x14ac:dyDescent="0.25">
      <c r="A180" s="197">
        <v>46</v>
      </c>
      <c r="B180" s="198" t="s">
        <v>124</v>
      </c>
      <c r="C180" s="199"/>
      <c r="D180" s="199" t="str">
        <f t="shared" si="7"/>
        <v>[46A] Each Filtration Membrane Manufacturing Process Line</v>
      </c>
      <c r="E180" s="200" t="s">
        <v>409</v>
      </c>
      <c r="F180" s="200" t="s">
        <v>385</v>
      </c>
      <c r="G180" s="216" t="s">
        <v>127</v>
      </c>
      <c r="H180" s="202">
        <v>896</v>
      </c>
      <c r="I180" s="203">
        <v>20</v>
      </c>
      <c r="J180" s="203">
        <v>16</v>
      </c>
      <c r="K180" s="206" t="str">
        <f>""</f>
        <v/>
      </c>
      <c r="L180" s="203" t="str">
        <f>""</f>
        <v/>
      </c>
      <c r="M180" s="203" t="str">
        <f>""</f>
        <v/>
      </c>
      <c r="N180" s="203" t="str">
        <f>""</f>
        <v/>
      </c>
      <c r="O180" s="203" t="str">
        <f>""</f>
        <v/>
      </c>
      <c r="P180" s="203">
        <v>1</v>
      </c>
      <c r="Q180" s="203" t="s">
        <v>77</v>
      </c>
      <c r="R180" s="203">
        <f t="shared" si="6"/>
        <v>1</v>
      </c>
    </row>
    <row r="181" spans="1:18" ht="13.15" customHeight="1" x14ac:dyDescent="0.25">
      <c r="A181" s="191" t="s">
        <v>410</v>
      </c>
      <c r="B181" s="192"/>
      <c r="C181" s="192"/>
      <c r="D181" s="208"/>
      <c r="E181" s="192"/>
      <c r="F181" s="192"/>
      <c r="G181" s="191"/>
      <c r="H181" s="193"/>
      <c r="I181" s="194"/>
      <c r="J181" s="194"/>
      <c r="K181" s="194"/>
      <c r="L181" s="194"/>
      <c r="M181" s="194"/>
      <c r="N181" s="194"/>
      <c r="O181" s="194"/>
      <c r="P181" s="194"/>
      <c r="Q181" s="194"/>
      <c r="R181" s="209" t="str">
        <f t="shared" si="6"/>
        <v/>
      </c>
    </row>
    <row r="182" spans="1:18" ht="18" customHeight="1" x14ac:dyDescent="0.25">
      <c r="A182" s="197">
        <v>47</v>
      </c>
      <c r="B182" s="198" t="s">
        <v>124</v>
      </c>
      <c r="C182" s="199"/>
      <c r="D182" s="248" t="str">
        <f t="shared" si="7"/>
        <v>[47A] Each Organic Gas Sterilizer requiring control</v>
      </c>
      <c r="E182" s="249" t="s">
        <v>411</v>
      </c>
      <c r="F182" s="249" t="s">
        <v>412</v>
      </c>
      <c r="G182" s="216" t="s">
        <v>127</v>
      </c>
      <c r="H182" s="202">
        <v>426</v>
      </c>
      <c r="I182" s="203">
        <v>24</v>
      </c>
      <c r="J182" s="203">
        <v>20</v>
      </c>
      <c r="K182" s="206" t="str">
        <f>""</f>
        <v/>
      </c>
      <c r="L182" s="203" t="str">
        <f>""</f>
        <v/>
      </c>
      <c r="M182" s="203" t="str">
        <f>""</f>
        <v/>
      </c>
      <c r="N182" s="203" t="str">
        <f>""</f>
        <v/>
      </c>
      <c r="O182" s="203" t="str">
        <f>""</f>
        <v/>
      </c>
      <c r="P182" s="203">
        <v>1</v>
      </c>
      <c r="Q182" s="203" t="s">
        <v>77</v>
      </c>
      <c r="R182" s="203">
        <f t="shared" si="6"/>
        <v>1</v>
      </c>
    </row>
    <row r="183" spans="1:18" ht="12" customHeight="1" x14ac:dyDescent="0.25">
      <c r="A183" s="191" t="s">
        <v>413</v>
      </c>
      <c r="B183" s="192"/>
      <c r="C183" s="192"/>
      <c r="D183" s="208"/>
      <c r="E183" s="192"/>
      <c r="F183" s="192"/>
      <c r="G183" s="191"/>
      <c r="H183" s="193"/>
      <c r="I183" s="194"/>
      <c r="J183" s="194"/>
      <c r="K183" s="194"/>
      <c r="L183" s="194"/>
      <c r="M183" s="194"/>
      <c r="N183" s="194"/>
      <c r="O183" s="194"/>
      <c r="P183" s="194"/>
      <c r="Q183" s="194"/>
      <c r="R183" s="209" t="str">
        <f t="shared" si="6"/>
        <v/>
      </c>
    </row>
    <row r="184" spans="1:18" ht="23.1" customHeight="1" x14ac:dyDescent="0.25">
      <c r="A184" s="197">
        <v>48</v>
      </c>
      <c r="B184" s="198" t="s">
        <v>124</v>
      </c>
      <c r="C184" s="199"/>
      <c r="D184" s="199" t="str">
        <f t="shared" si="7"/>
        <v>[48A] Municipal Waste Storage and Processing (Landfill) - not subject to the ARB Methane Emissions Regulation</v>
      </c>
      <c r="E184" s="200" t="s">
        <v>414</v>
      </c>
      <c r="F184" s="200" t="s">
        <v>415</v>
      </c>
      <c r="G184" s="223" t="s">
        <v>127</v>
      </c>
      <c r="H184" s="205">
        <v>2331</v>
      </c>
      <c r="I184" s="206">
        <v>50</v>
      </c>
      <c r="J184" s="206">
        <v>30</v>
      </c>
      <c r="L184" s="206" t="str">
        <f>""</f>
        <v/>
      </c>
      <c r="M184" s="206" t="str">
        <f>""</f>
        <v/>
      </c>
      <c r="N184" s="206"/>
      <c r="O184" s="206" t="str">
        <f>""</f>
        <v/>
      </c>
      <c r="P184" s="229">
        <v>20</v>
      </c>
      <c r="Q184" s="206" t="s">
        <v>77</v>
      </c>
      <c r="R184" s="203">
        <f t="shared" si="6"/>
        <v>1</v>
      </c>
    </row>
    <row r="185" spans="1:18" ht="23.1" customHeight="1" x14ac:dyDescent="0.25">
      <c r="A185" s="197">
        <v>48</v>
      </c>
      <c r="B185" s="198" t="s">
        <v>133</v>
      </c>
      <c r="C185" s="199"/>
      <c r="D185" s="199" t="str">
        <f t="shared" si="7"/>
        <v>[48C] Municipal Waste Storage and Processing (Landfill) - subject to the ARB Methane Emissions Regulation</v>
      </c>
      <c r="E185" s="200" t="s">
        <v>416</v>
      </c>
      <c r="F185" s="200" t="s">
        <v>417</v>
      </c>
      <c r="G185" s="223" t="s">
        <v>127</v>
      </c>
      <c r="H185" s="205">
        <v>7868</v>
      </c>
      <c r="I185" s="206">
        <v>60</v>
      </c>
      <c r="J185" s="206">
        <v>40</v>
      </c>
      <c r="L185" s="206" t="str">
        <f>""</f>
        <v/>
      </c>
      <c r="M185" s="206" t="str">
        <f>""</f>
        <v/>
      </c>
      <c r="N185" s="206"/>
      <c r="O185" s="206" t="str">
        <f>""</f>
        <v/>
      </c>
      <c r="P185" s="229">
        <v>30</v>
      </c>
      <c r="Q185" s="206" t="s">
        <v>77</v>
      </c>
      <c r="R185" s="203">
        <f t="shared" si="6"/>
        <v>1</v>
      </c>
    </row>
    <row r="186" spans="1:18" ht="12" customHeight="1" x14ac:dyDescent="0.25">
      <c r="A186" s="191" t="s">
        <v>418</v>
      </c>
      <c r="B186" s="192"/>
      <c r="C186" s="192"/>
      <c r="D186" s="208"/>
      <c r="E186" s="192"/>
      <c r="F186" s="192"/>
      <c r="G186" s="191"/>
      <c r="H186" s="193"/>
      <c r="I186" s="194"/>
      <c r="J186" s="194"/>
      <c r="K186" s="194"/>
      <c r="L186" s="194"/>
      <c r="M186" s="194"/>
      <c r="N186" s="194"/>
      <c r="O186" s="194"/>
      <c r="P186" s="194"/>
      <c r="Q186" s="194"/>
      <c r="R186" s="209" t="str">
        <f t="shared" si="6"/>
        <v/>
      </c>
    </row>
    <row r="187" spans="1:18" ht="17.100000000000001" customHeight="1" x14ac:dyDescent="0.25">
      <c r="A187" s="197">
        <v>49</v>
      </c>
      <c r="B187" s="198" t="s">
        <v>124</v>
      </c>
      <c r="C187" s="199"/>
      <c r="D187" s="199"/>
      <c r="E187" s="200" t="s">
        <v>419</v>
      </c>
      <c r="F187" s="200" t="s">
        <v>419</v>
      </c>
      <c r="G187" s="211">
        <v>160</v>
      </c>
      <c r="H187" s="202">
        <v>526</v>
      </c>
      <c r="I187" s="203" t="s">
        <v>143</v>
      </c>
      <c r="J187" s="203">
        <f>G187/$U$9</f>
        <v>0.4892966360856269</v>
      </c>
      <c r="K187" s="203" t="str">
        <f>""</f>
        <v/>
      </c>
      <c r="L187" s="203" t="str">
        <f>""</f>
        <v/>
      </c>
      <c r="M187" s="203" t="str">
        <f>""</f>
        <v/>
      </c>
      <c r="N187" s="203" t="str">
        <f>""</f>
        <v/>
      </c>
      <c r="O187" s="203" t="str">
        <f>""</f>
        <v/>
      </c>
      <c r="P187" s="203">
        <v>1</v>
      </c>
      <c r="Q187" s="203" t="s">
        <v>13</v>
      </c>
      <c r="R187" s="203" t="str">
        <f t="shared" si="6"/>
        <v/>
      </c>
    </row>
    <row r="188" spans="1:18" ht="18" customHeight="1" x14ac:dyDescent="0.25">
      <c r="A188" s="197">
        <v>49</v>
      </c>
      <c r="B188" s="198" t="s">
        <v>129</v>
      </c>
      <c r="C188" s="199"/>
      <c r="D188" s="199"/>
      <c r="E188" s="200" t="s">
        <v>420</v>
      </c>
      <c r="F188" s="200" t="s">
        <v>420</v>
      </c>
      <c r="G188" s="211" t="s">
        <v>127</v>
      </c>
      <c r="H188" s="263" t="s">
        <v>261</v>
      </c>
      <c r="I188" s="224">
        <v>1.5</v>
      </c>
      <c r="J188" s="224">
        <v>1.5</v>
      </c>
      <c r="K188" s="203" t="str">
        <f>""</f>
        <v/>
      </c>
      <c r="L188" s="203" t="str">
        <f>""</f>
        <v/>
      </c>
      <c r="M188" s="203" t="str">
        <f>""</f>
        <v/>
      </c>
      <c r="N188" s="203" t="str">
        <f>""</f>
        <v/>
      </c>
      <c r="O188" s="203" t="str">
        <f>""</f>
        <v/>
      </c>
      <c r="P188" s="203">
        <v>1</v>
      </c>
      <c r="Q188" s="203" t="s">
        <v>13</v>
      </c>
      <c r="R188" s="203" t="str">
        <f t="shared" si="6"/>
        <v/>
      </c>
    </row>
    <row r="189" spans="1:18" ht="17.100000000000001" customHeight="1" x14ac:dyDescent="0.25">
      <c r="A189" s="191" t="s">
        <v>421</v>
      </c>
      <c r="B189" s="192"/>
      <c r="C189" s="192"/>
      <c r="D189" s="208"/>
      <c r="E189" s="192"/>
      <c r="F189" s="192"/>
      <c r="G189" s="191"/>
      <c r="H189" s="193"/>
      <c r="I189" s="194"/>
      <c r="J189" s="194"/>
      <c r="K189" s="194"/>
      <c r="L189" s="194"/>
      <c r="M189" s="194"/>
      <c r="N189" s="194"/>
      <c r="O189" s="194"/>
      <c r="P189" s="194"/>
      <c r="Q189" s="194"/>
      <c r="R189" s="209" t="str">
        <f t="shared" si="6"/>
        <v/>
      </c>
    </row>
    <row r="190" spans="1:18" ht="18" customHeight="1" x14ac:dyDescent="0.25">
      <c r="A190" s="197">
        <v>50</v>
      </c>
      <c r="B190" s="198" t="s">
        <v>124</v>
      </c>
      <c r="C190" s="199"/>
      <c r="D190" s="199" t="str">
        <f t="shared" si="7"/>
        <v>[50A] Each Coffee Roaster</v>
      </c>
      <c r="E190" s="200" t="s">
        <v>422</v>
      </c>
      <c r="F190" s="200" t="s">
        <v>422</v>
      </c>
      <c r="G190" s="223" t="s">
        <v>127</v>
      </c>
      <c r="H190" s="202">
        <v>477</v>
      </c>
      <c r="I190" s="203">
        <v>12</v>
      </c>
      <c r="J190" s="203">
        <v>8</v>
      </c>
      <c r="K190" s="203" t="str">
        <f>""</f>
        <v/>
      </c>
      <c r="L190" s="203" t="str">
        <f>""</f>
        <v/>
      </c>
      <c r="M190" s="203" t="str">
        <f>""</f>
        <v/>
      </c>
      <c r="N190" s="203" t="str">
        <f>""</f>
        <v/>
      </c>
      <c r="O190" s="203" t="str">
        <f>""</f>
        <v/>
      </c>
      <c r="P190" s="203">
        <v>1</v>
      </c>
      <c r="Q190" s="203" t="s">
        <v>13</v>
      </c>
      <c r="R190" s="203" t="str">
        <f t="shared" si="6"/>
        <v/>
      </c>
    </row>
    <row r="191" spans="1:18" ht="18" customHeight="1" x14ac:dyDescent="0.25">
      <c r="A191" s="221" t="s">
        <v>423</v>
      </c>
      <c r="B191" s="192"/>
      <c r="C191" s="192"/>
      <c r="D191" s="208"/>
      <c r="E191" s="192"/>
      <c r="F191" s="192"/>
      <c r="G191" s="191"/>
      <c r="H191" s="193"/>
      <c r="I191" s="194"/>
      <c r="J191" s="194"/>
      <c r="K191" s="194"/>
      <c r="L191" s="194"/>
      <c r="M191" s="194"/>
      <c r="N191" s="194"/>
      <c r="O191" s="194"/>
      <c r="P191" s="194"/>
      <c r="Q191" s="194"/>
      <c r="R191" s="209" t="str">
        <f t="shared" si="6"/>
        <v/>
      </c>
    </row>
    <row r="192" spans="1:18" ht="18" customHeight="1" x14ac:dyDescent="0.25">
      <c r="A192" s="197">
        <v>51</v>
      </c>
      <c r="B192" s="198" t="s">
        <v>124</v>
      </c>
      <c r="C192" s="199"/>
      <c r="D192" s="199" t="str">
        <f t="shared" si="7"/>
        <v>[51A] Each On-site Industrial Waste Water Treatment Processing Line</v>
      </c>
      <c r="E192" s="200" t="s">
        <v>424</v>
      </c>
      <c r="F192" s="200" t="s">
        <v>425</v>
      </c>
      <c r="G192" s="223" t="s">
        <v>127</v>
      </c>
      <c r="H192" s="202">
        <v>649</v>
      </c>
      <c r="I192" s="203">
        <v>20</v>
      </c>
      <c r="J192" s="203">
        <v>16</v>
      </c>
      <c r="K192" s="203" t="str">
        <f>""</f>
        <v/>
      </c>
      <c r="L192" s="203" t="str">
        <f>""</f>
        <v/>
      </c>
      <c r="M192" s="203" t="str">
        <f>""</f>
        <v/>
      </c>
      <c r="N192" s="203" t="str">
        <f>""</f>
        <v/>
      </c>
      <c r="O192" s="203" t="str">
        <f>""</f>
        <v/>
      </c>
      <c r="P192" s="203">
        <v>1</v>
      </c>
      <c r="Q192" s="203" t="s">
        <v>77</v>
      </c>
      <c r="R192" s="203">
        <f t="shared" si="6"/>
        <v>1</v>
      </c>
    </row>
    <row r="193" spans="1:18" ht="23.1" customHeight="1" x14ac:dyDescent="0.25">
      <c r="A193" s="197">
        <v>51</v>
      </c>
      <c r="B193" s="198" t="s">
        <v>133</v>
      </c>
      <c r="C193" s="199"/>
      <c r="D193" s="199" t="str">
        <f t="shared" si="7"/>
        <v>[51C] USN Air Station NORIS Public Works Industrial Waste Water Treatment (ID # APCD1986-SITE-02755)
*</v>
      </c>
      <c r="E193" s="200" t="s">
        <v>426</v>
      </c>
      <c r="F193" s="251" t="s">
        <v>427</v>
      </c>
      <c r="G193" s="223" t="s">
        <v>127</v>
      </c>
      <c r="H193" s="205">
        <v>593</v>
      </c>
      <c r="I193" s="203">
        <v>20</v>
      </c>
      <c r="J193" s="203">
        <v>16</v>
      </c>
      <c r="K193" s="203" t="str">
        <f>""</f>
        <v/>
      </c>
      <c r="L193" s="203" t="str">
        <f>""</f>
        <v/>
      </c>
      <c r="M193" s="203" t="str">
        <f>""</f>
        <v/>
      </c>
      <c r="N193" s="203" t="str">
        <f>""</f>
        <v/>
      </c>
      <c r="O193" s="203" t="str">
        <f>""</f>
        <v/>
      </c>
      <c r="P193" s="203">
        <v>1</v>
      </c>
      <c r="Q193" s="206" t="s">
        <v>77</v>
      </c>
      <c r="R193" s="203">
        <f t="shared" si="6"/>
        <v>1</v>
      </c>
    </row>
    <row r="194" spans="1:18" ht="22.15" customHeight="1" x14ac:dyDescent="0.25">
      <c r="A194" s="191" t="s">
        <v>428</v>
      </c>
      <c r="B194" s="192"/>
      <c r="C194" s="192"/>
      <c r="D194" s="208"/>
      <c r="E194" s="192"/>
      <c r="F194" s="192"/>
      <c r="G194" s="191"/>
      <c r="H194" s="193"/>
      <c r="I194" s="194"/>
      <c r="J194" s="194"/>
      <c r="K194" s="194"/>
      <c r="L194" s="194"/>
      <c r="M194" s="194"/>
      <c r="N194" s="194"/>
      <c r="O194" s="194"/>
      <c r="P194" s="194"/>
      <c r="Q194" s="194"/>
      <c r="R194" s="209" t="str">
        <f t="shared" si="6"/>
        <v/>
      </c>
    </row>
    <row r="195" spans="1:18" ht="15" customHeight="1" x14ac:dyDescent="0.25">
      <c r="A195" s="197"/>
      <c r="B195" s="198"/>
      <c r="C195" s="199"/>
      <c r="D195" s="199"/>
      <c r="E195" s="200"/>
      <c r="F195" s="200"/>
      <c r="G195" s="216"/>
      <c r="H195" s="202"/>
      <c r="I195" s="203"/>
      <c r="J195" s="203"/>
      <c r="K195" s="203" t="str">
        <f>""</f>
        <v/>
      </c>
      <c r="L195" s="203" t="str">
        <f>""</f>
        <v/>
      </c>
      <c r="M195" s="203" t="str">
        <f>""</f>
        <v/>
      </c>
      <c r="N195" s="203" t="str">
        <f>""</f>
        <v/>
      </c>
      <c r="O195" s="203" t="str">
        <f>""</f>
        <v/>
      </c>
      <c r="P195" s="203">
        <v>1</v>
      </c>
      <c r="Q195" s="203" t="s">
        <v>77</v>
      </c>
      <c r="R195" s="203">
        <f t="shared" si="6"/>
        <v>1</v>
      </c>
    </row>
    <row r="196" spans="1:18" ht="22.15" customHeight="1" x14ac:dyDescent="0.25">
      <c r="A196" s="197">
        <v>52</v>
      </c>
      <c r="B196" s="198" t="s">
        <v>129</v>
      </c>
      <c r="C196" s="199"/>
      <c r="D196" s="199" t="str">
        <f t="shared" si="7"/>
        <v>[52B] Soil Remediation Equipment - On-site (In situ Only)</v>
      </c>
      <c r="E196" s="200" t="s">
        <v>429</v>
      </c>
      <c r="F196" s="200" t="s">
        <v>429</v>
      </c>
      <c r="G196" s="223" t="s">
        <v>127</v>
      </c>
      <c r="H196" s="205">
        <v>1107</v>
      </c>
      <c r="I196" s="206">
        <v>16</v>
      </c>
      <c r="J196" s="206">
        <v>12</v>
      </c>
      <c r="K196" s="203" t="str">
        <f>""</f>
        <v/>
      </c>
      <c r="L196" s="203" t="str">
        <f>""</f>
        <v/>
      </c>
      <c r="M196" s="203" t="str">
        <f>""</f>
        <v/>
      </c>
      <c r="N196" s="203" t="str">
        <f>""</f>
        <v/>
      </c>
      <c r="O196" s="203" t="str">
        <f>""</f>
        <v/>
      </c>
      <c r="P196" s="203">
        <v>1</v>
      </c>
      <c r="Q196" s="206" t="s">
        <v>77</v>
      </c>
      <c r="R196" s="203">
        <f t="shared" si="6"/>
        <v>1</v>
      </c>
    </row>
    <row r="197" spans="1:18" ht="20.100000000000001" customHeight="1" x14ac:dyDescent="0.25">
      <c r="A197" s="191" t="s">
        <v>430</v>
      </c>
      <c r="B197" s="192"/>
      <c r="C197" s="192"/>
      <c r="D197" s="208"/>
      <c r="E197" s="192"/>
      <c r="F197" s="192"/>
      <c r="G197" s="191"/>
      <c r="H197" s="193"/>
      <c r="I197" s="194"/>
      <c r="J197" s="194"/>
      <c r="K197" s="194"/>
      <c r="L197" s="194"/>
      <c r="M197" s="194"/>
      <c r="N197" s="194"/>
      <c r="O197" s="194"/>
      <c r="P197" s="194"/>
      <c r="Q197" s="194"/>
      <c r="R197" s="209" t="str">
        <f t="shared" si="6"/>
        <v/>
      </c>
    </row>
    <row r="198" spans="1:18" ht="17.100000000000001" customHeight="1" x14ac:dyDescent="0.25">
      <c r="A198" s="197">
        <v>54</v>
      </c>
      <c r="B198" s="198" t="s">
        <v>124</v>
      </c>
      <c r="C198" s="199"/>
      <c r="D198" s="199" t="str">
        <f t="shared" si="7"/>
        <v>[54A] Each Pharmaceutical Manufacturing Process Line</v>
      </c>
      <c r="E198" s="200" t="s">
        <v>431</v>
      </c>
      <c r="F198" s="200" t="s">
        <v>431</v>
      </c>
      <c r="G198" s="216" t="s">
        <v>127</v>
      </c>
      <c r="H198" s="202">
        <v>1168</v>
      </c>
      <c r="I198" s="203">
        <v>20</v>
      </c>
      <c r="J198" s="203">
        <v>16</v>
      </c>
      <c r="K198" s="203" t="str">
        <f>""</f>
        <v/>
      </c>
      <c r="L198" s="203" t="str">
        <f>""</f>
        <v/>
      </c>
      <c r="M198" s="203" t="str">
        <f>""</f>
        <v/>
      </c>
      <c r="N198" s="203" t="str">
        <f>""</f>
        <v/>
      </c>
      <c r="O198" s="203" t="str">
        <f>""</f>
        <v/>
      </c>
      <c r="P198" s="203">
        <v>1</v>
      </c>
      <c r="Q198" s="203" t="s">
        <v>77</v>
      </c>
      <c r="R198" s="203">
        <f t="shared" ref="R198:R242" si="8">IF(Q198="Yes", 1, "")</f>
        <v>1</v>
      </c>
    </row>
    <row r="199" spans="1:18" ht="22.15" customHeight="1" x14ac:dyDescent="0.25">
      <c r="A199" s="191" t="s">
        <v>432</v>
      </c>
      <c r="B199" s="192"/>
      <c r="C199" s="192"/>
      <c r="D199" s="208"/>
      <c r="E199" s="192"/>
      <c r="F199" s="192"/>
      <c r="G199" s="191"/>
      <c r="H199" s="193"/>
      <c r="I199" s="194"/>
      <c r="J199" s="194"/>
      <c r="K199" s="194"/>
      <c r="L199" s="194"/>
      <c r="M199" s="194"/>
      <c r="N199" s="194"/>
      <c r="O199" s="194"/>
      <c r="P199" s="194"/>
      <c r="Q199" s="194"/>
      <c r="R199" s="209" t="str">
        <f t="shared" si="8"/>
        <v/>
      </c>
    </row>
    <row r="200" spans="1:18" ht="26.1" customHeight="1" x14ac:dyDescent="0.25">
      <c r="A200" s="197"/>
      <c r="B200" s="198"/>
      <c r="C200" s="199"/>
      <c r="D200" s="199"/>
      <c r="E200" s="200"/>
      <c r="F200" s="200"/>
      <c r="G200" s="223"/>
      <c r="H200" s="205"/>
      <c r="I200" s="206"/>
      <c r="J200" s="206"/>
      <c r="K200" s="203" t="str">
        <f>""</f>
        <v/>
      </c>
      <c r="L200" s="203" t="str">
        <f>""</f>
        <v/>
      </c>
      <c r="M200" s="203" t="str">
        <f>""</f>
        <v/>
      </c>
      <c r="N200" s="203" t="str">
        <f>""</f>
        <v/>
      </c>
      <c r="O200" s="203" t="str">
        <f>""</f>
        <v/>
      </c>
      <c r="P200" s="203">
        <v>1</v>
      </c>
      <c r="Q200" s="206" t="s">
        <v>77</v>
      </c>
      <c r="R200" s="203">
        <f t="shared" si="8"/>
        <v>1</v>
      </c>
    </row>
    <row r="201" spans="1:18" ht="18" customHeight="1" x14ac:dyDescent="0.25">
      <c r="A201" s="197">
        <v>55</v>
      </c>
      <c r="B201" s="198" t="s">
        <v>129</v>
      </c>
      <c r="C201" s="199"/>
      <c r="D201" s="199" t="str">
        <f t="shared" si="7"/>
        <v>[55B] Each Decorative Chrome Plating Tank without Add-on Emission Controls</v>
      </c>
      <c r="E201" s="200" t="s">
        <v>433</v>
      </c>
      <c r="F201" s="200" t="s">
        <v>434</v>
      </c>
      <c r="G201" s="216" t="s">
        <v>127</v>
      </c>
      <c r="H201" s="202">
        <v>882</v>
      </c>
      <c r="I201" s="206">
        <v>30</v>
      </c>
      <c r="J201" s="206">
        <v>20</v>
      </c>
      <c r="K201" s="203" t="str">
        <f>""</f>
        <v/>
      </c>
      <c r="L201" s="203" t="str">
        <f>""</f>
        <v/>
      </c>
      <c r="M201" s="203" t="str">
        <f>""</f>
        <v/>
      </c>
      <c r="N201" s="203" t="str">
        <f>""</f>
        <v/>
      </c>
      <c r="O201" s="203" t="str">
        <f>""</f>
        <v/>
      </c>
      <c r="P201" s="203">
        <v>1</v>
      </c>
      <c r="Q201" s="203" t="s">
        <v>77</v>
      </c>
      <c r="R201" s="203">
        <f t="shared" si="8"/>
        <v>1</v>
      </c>
    </row>
    <row r="202" spans="1:18" ht="18" customHeight="1" x14ac:dyDescent="0.25">
      <c r="A202" s="197">
        <v>55</v>
      </c>
      <c r="B202" s="199" t="s">
        <v>435</v>
      </c>
      <c r="C202" s="199"/>
      <c r="D202" s="199" t="str">
        <f t="shared" si="7"/>
        <v>[55D] Each Chromate Conversion Tank</v>
      </c>
      <c r="E202" s="225" t="s">
        <v>436</v>
      </c>
      <c r="F202" s="225" t="s">
        <v>436</v>
      </c>
      <c r="G202" s="216" t="s">
        <v>127</v>
      </c>
      <c r="H202" s="202">
        <v>677</v>
      </c>
      <c r="I202" s="203">
        <v>16</v>
      </c>
      <c r="J202" s="203">
        <v>12</v>
      </c>
      <c r="K202" s="203" t="str">
        <f>""</f>
        <v/>
      </c>
      <c r="L202" s="203" t="str">
        <f>""</f>
        <v/>
      </c>
      <c r="M202" s="203" t="str">
        <f>""</f>
        <v/>
      </c>
      <c r="N202" s="203" t="str">
        <f>""</f>
        <v/>
      </c>
      <c r="O202" s="203" t="str">
        <f>""</f>
        <v/>
      </c>
      <c r="P202" s="203">
        <v>1</v>
      </c>
      <c r="Q202" s="203" t="s">
        <v>13</v>
      </c>
      <c r="R202" s="203" t="str">
        <f t="shared" si="8"/>
        <v/>
      </c>
    </row>
    <row r="203" spans="1:18" ht="18" customHeight="1" x14ac:dyDescent="0.25">
      <c r="A203" s="191" t="s">
        <v>437</v>
      </c>
      <c r="B203" s="192"/>
      <c r="C203" s="192"/>
      <c r="D203" s="208"/>
      <c r="E203" s="192"/>
      <c r="F203" s="192"/>
      <c r="G203" s="191"/>
      <c r="H203" s="193"/>
      <c r="I203" s="194"/>
      <c r="J203" s="194"/>
      <c r="K203" s="194"/>
      <c r="L203" s="194"/>
      <c r="M203" s="194"/>
      <c r="N203" s="194"/>
      <c r="O203" s="194"/>
      <c r="P203" s="194"/>
      <c r="Q203" s="194"/>
      <c r="R203" s="209" t="str">
        <f t="shared" si="8"/>
        <v/>
      </c>
    </row>
    <row r="204" spans="1:18" ht="23.1" customHeight="1" x14ac:dyDescent="0.25">
      <c r="A204" s="197">
        <v>56</v>
      </c>
      <c r="B204" s="198" t="s">
        <v>124</v>
      </c>
      <c r="C204" s="199"/>
      <c r="D204" s="199" t="str">
        <f t="shared" si="7"/>
        <v>[56A] Each Wastewater Treatment Facility, or Each Water Reclamation Facility</v>
      </c>
      <c r="E204" s="200" t="s">
        <v>438</v>
      </c>
      <c r="F204" s="200" t="s">
        <v>438</v>
      </c>
      <c r="G204" s="223" t="s">
        <v>127</v>
      </c>
      <c r="H204" s="205">
        <v>1321</v>
      </c>
      <c r="I204" s="206">
        <v>20</v>
      </c>
      <c r="J204" s="206">
        <v>16</v>
      </c>
      <c r="K204" s="203" t="str">
        <f>""</f>
        <v/>
      </c>
      <c r="L204" s="203" t="str">
        <f>""</f>
        <v/>
      </c>
      <c r="M204" s="203" t="str">
        <f>""</f>
        <v/>
      </c>
      <c r="N204" s="203" t="str">
        <f>""</f>
        <v/>
      </c>
      <c r="O204" s="203" t="str">
        <f>""</f>
        <v/>
      </c>
      <c r="P204" s="203">
        <v>1</v>
      </c>
      <c r="Q204" s="206" t="s">
        <v>77</v>
      </c>
      <c r="R204" s="203">
        <f t="shared" si="8"/>
        <v>1</v>
      </c>
    </row>
    <row r="205" spans="1:18" ht="22.15" customHeight="1" x14ac:dyDescent="0.25">
      <c r="A205" s="197">
        <v>56</v>
      </c>
      <c r="B205" s="198" t="s">
        <v>129</v>
      </c>
      <c r="C205" s="199"/>
      <c r="D205" s="199" t="str">
        <f t="shared" si="7"/>
        <v>[56B] Each Wastewater Pump Station</v>
      </c>
      <c r="E205" s="200" t="s">
        <v>439</v>
      </c>
      <c r="F205" s="200" t="s">
        <v>439</v>
      </c>
      <c r="G205" s="223" t="s">
        <v>127</v>
      </c>
      <c r="H205" s="205">
        <v>771</v>
      </c>
      <c r="I205" s="206">
        <v>16</v>
      </c>
      <c r="J205" s="206">
        <v>12</v>
      </c>
      <c r="K205" s="203" t="str">
        <f>""</f>
        <v/>
      </c>
      <c r="L205" s="203" t="str">
        <f>""</f>
        <v/>
      </c>
      <c r="M205" s="203" t="str">
        <f>""</f>
        <v/>
      </c>
      <c r="N205" s="203" t="str">
        <f>""</f>
        <v/>
      </c>
      <c r="O205" s="203" t="str">
        <f>""</f>
        <v/>
      </c>
      <c r="P205" s="203">
        <v>1</v>
      </c>
      <c r="Q205" s="206" t="s">
        <v>77</v>
      </c>
      <c r="R205" s="203">
        <f t="shared" si="8"/>
        <v>1</v>
      </c>
    </row>
    <row r="206" spans="1:18" ht="11.1" customHeight="1" x14ac:dyDescent="0.25">
      <c r="A206" s="191" t="s">
        <v>440</v>
      </c>
      <c r="B206" s="192"/>
      <c r="C206" s="192"/>
      <c r="D206" s="208"/>
      <c r="E206" s="192"/>
      <c r="F206" s="192"/>
      <c r="G206" s="191"/>
      <c r="H206" s="193"/>
      <c r="I206" s="194"/>
      <c r="J206" s="194"/>
      <c r="K206" s="194"/>
      <c r="L206" s="194"/>
      <c r="M206" s="194"/>
      <c r="N206" s="194"/>
      <c r="O206" s="194"/>
      <c r="P206" s="194"/>
      <c r="Q206" s="194"/>
      <c r="R206" s="209" t="str">
        <f t="shared" si="8"/>
        <v/>
      </c>
    </row>
    <row r="207" spans="1:18" ht="23.1" customHeight="1" x14ac:dyDescent="0.25">
      <c r="A207" s="197">
        <v>58</v>
      </c>
      <c r="B207" s="198" t="s">
        <v>124</v>
      </c>
      <c r="C207" s="199"/>
      <c r="D207" s="199" t="str">
        <f t="shared" si="7"/>
        <v>[58A] Bakery Ovens at Facilities with Emission Controls Pursuant to Rule 67.24</v>
      </c>
      <c r="E207" s="200" t="s">
        <v>441</v>
      </c>
      <c r="F207" s="200" t="s">
        <v>441</v>
      </c>
      <c r="G207" s="223" t="s">
        <v>127</v>
      </c>
      <c r="H207" s="205">
        <v>1168</v>
      </c>
      <c r="I207" s="206">
        <v>16</v>
      </c>
      <c r="J207" s="206">
        <v>12</v>
      </c>
      <c r="K207" s="203" t="str">
        <f>""</f>
        <v/>
      </c>
      <c r="L207" s="203" t="str">
        <f>""</f>
        <v/>
      </c>
      <c r="M207" s="203" t="str">
        <f>""</f>
        <v/>
      </c>
      <c r="N207" s="203" t="str">
        <f>""</f>
        <v/>
      </c>
      <c r="O207" s="203" t="str">
        <f>""</f>
        <v/>
      </c>
      <c r="P207" s="203">
        <v>1</v>
      </c>
      <c r="Q207" s="206" t="s">
        <v>13</v>
      </c>
      <c r="R207" s="203" t="str">
        <f t="shared" si="8"/>
        <v/>
      </c>
    </row>
    <row r="208" spans="1:18" ht="11.1" customHeight="1" x14ac:dyDescent="0.25">
      <c r="A208" s="191" t="s">
        <v>442</v>
      </c>
      <c r="B208" s="192"/>
      <c r="C208" s="192"/>
      <c r="D208" s="208"/>
      <c r="E208" s="192"/>
      <c r="F208" s="192"/>
      <c r="G208" s="191"/>
      <c r="H208" s="193"/>
      <c r="I208" s="194"/>
      <c r="J208" s="194"/>
      <c r="K208" s="194"/>
      <c r="L208" s="194"/>
      <c r="M208" s="194"/>
      <c r="N208" s="194"/>
      <c r="O208" s="194"/>
      <c r="P208" s="194"/>
      <c r="Q208" s="194"/>
      <c r="R208" s="209" t="str">
        <f t="shared" si="8"/>
        <v/>
      </c>
    </row>
    <row r="209" spans="1:18" ht="21" customHeight="1" x14ac:dyDescent="0.25">
      <c r="A209" s="197">
        <v>59</v>
      </c>
      <c r="B209" s="198" t="s">
        <v>133</v>
      </c>
      <c r="C209" s="199"/>
      <c r="D209" s="199" t="str">
        <f t="shared" si="7"/>
        <v>[59C] Each Portable Asbestos Mastic Removal Application Station</v>
      </c>
      <c r="E209" s="200" t="s">
        <v>443</v>
      </c>
      <c r="F209" s="200" t="s">
        <v>444</v>
      </c>
      <c r="G209" s="223" t="s">
        <v>127</v>
      </c>
      <c r="H209" s="205">
        <v>435</v>
      </c>
      <c r="I209" s="206">
        <v>10</v>
      </c>
      <c r="J209" s="206">
        <v>8</v>
      </c>
      <c r="K209" s="203" t="str">
        <f>""</f>
        <v/>
      </c>
      <c r="L209" s="203" t="str">
        <f>""</f>
        <v/>
      </c>
      <c r="M209" s="203" t="str">
        <f>""</f>
        <v/>
      </c>
      <c r="N209" s="203" t="str">
        <f>""</f>
        <v/>
      </c>
      <c r="O209" s="203" t="str">
        <f>""</f>
        <v/>
      </c>
      <c r="P209" s="203">
        <v>1</v>
      </c>
      <c r="Q209" s="206" t="s">
        <v>13</v>
      </c>
      <c r="R209" s="203" t="str">
        <f t="shared" si="8"/>
        <v/>
      </c>
    </row>
    <row r="210" spans="1:18" ht="21" customHeight="1" x14ac:dyDescent="0.25">
      <c r="A210" s="191" t="s">
        <v>442</v>
      </c>
      <c r="B210" s="192"/>
      <c r="C210" s="192"/>
      <c r="D210" s="208"/>
      <c r="E210" s="192"/>
      <c r="F210" s="192"/>
      <c r="G210" s="191"/>
      <c r="H210" s="193"/>
      <c r="I210" s="194"/>
      <c r="J210" s="194"/>
      <c r="K210" s="194"/>
      <c r="L210" s="194"/>
      <c r="M210" s="194"/>
      <c r="N210" s="194"/>
      <c r="O210" s="194"/>
      <c r="P210" s="194"/>
      <c r="Q210" s="194"/>
      <c r="R210" s="209" t="str">
        <f t="shared" si="8"/>
        <v/>
      </c>
    </row>
    <row r="211" spans="1:18" ht="21" customHeight="1" x14ac:dyDescent="0.25">
      <c r="A211" s="197">
        <v>91</v>
      </c>
      <c r="B211" s="198" t="s">
        <v>124</v>
      </c>
      <c r="C211" s="199"/>
      <c r="D211" s="199" t="str">
        <f t="shared" si="7"/>
        <v>[91A] Miscellaneous Operations</v>
      </c>
      <c r="E211" s="200" t="s">
        <v>445</v>
      </c>
      <c r="F211" s="200" t="s">
        <v>445</v>
      </c>
      <c r="G211" s="257" t="s">
        <v>127</v>
      </c>
      <c r="H211" s="258">
        <v>832</v>
      </c>
      <c r="I211" s="218">
        <v>16</v>
      </c>
      <c r="J211" s="218">
        <v>12</v>
      </c>
      <c r="K211" s="203" t="str">
        <f>""</f>
        <v/>
      </c>
      <c r="L211" s="203" t="str">
        <f>""</f>
        <v/>
      </c>
      <c r="M211" s="203" t="str">
        <f>""</f>
        <v/>
      </c>
      <c r="N211" s="203" t="str">
        <f>""</f>
        <v/>
      </c>
      <c r="O211" s="203" t="str">
        <f>""</f>
        <v/>
      </c>
      <c r="P211" s="203">
        <v>1</v>
      </c>
      <c r="Q211" s="218" t="s">
        <v>77</v>
      </c>
      <c r="R211" s="203">
        <f t="shared" si="8"/>
        <v>1</v>
      </c>
    </row>
    <row r="212" spans="1:18" ht="21" customHeight="1" x14ac:dyDescent="0.25">
      <c r="A212" s="197"/>
      <c r="B212" s="199"/>
      <c r="C212" s="199"/>
      <c r="D212" s="199"/>
      <c r="E212" s="199"/>
      <c r="F212" s="199"/>
      <c r="G212" s="264"/>
      <c r="H212" s="265"/>
      <c r="I212" s="244"/>
      <c r="J212" s="244"/>
      <c r="K212" s="244"/>
      <c r="L212" s="244"/>
      <c r="M212" s="244"/>
      <c r="N212" s="244"/>
      <c r="O212" s="244"/>
      <c r="P212" s="244"/>
      <c r="Q212" s="244"/>
      <c r="R212" s="244"/>
    </row>
    <row r="213" spans="1:18" ht="26.1" customHeight="1" x14ac:dyDescent="0.25">
      <c r="A213" s="266" t="s">
        <v>446</v>
      </c>
      <c r="B213" s="267"/>
      <c r="C213" s="267"/>
      <c r="D213" s="267"/>
      <c r="E213" s="267"/>
      <c r="F213" s="267"/>
      <c r="G213" s="267"/>
    </row>
    <row r="214" spans="1:18" ht="31.15" customHeight="1" x14ac:dyDescent="0.25">
      <c r="A214" s="266" t="s">
        <v>110</v>
      </c>
      <c r="B214" s="267"/>
      <c r="C214" s="267"/>
      <c r="D214" s="267"/>
      <c r="E214" s="267"/>
      <c r="F214" s="268"/>
      <c r="G214" s="267"/>
    </row>
    <row r="215" spans="1:18" ht="13.15" customHeight="1" x14ac:dyDescent="0.25">
      <c r="A215" s="191"/>
      <c r="B215" s="192"/>
      <c r="C215" s="192"/>
      <c r="D215" s="192"/>
      <c r="E215" s="192"/>
      <c r="F215" s="269"/>
      <c r="G215" s="192"/>
    </row>
    <row r="216" spans="1:18" ht="13.15" customHeight="1" x14ac:dyDescent="0.25">
      <c r="A216" s="270">
        <v>92</v>
      </c>
      <c r="B216" s="271" t="s">
        <v>447</v>
      </c>
      <c r="C216" s="272"/>
      <c r="D216" s="272"/>
      <c r="E216" s="272"/>
      <c r="F216" s="172" t="s">
        <v>448</v>
      </c>
      <c r="G216" s="273"/>
    </row>
    <row r="217" spans="1:18" ht="25.15" customHeight="1" x14ac:dyDescent="0.25">
      <c r="A217" s="270">
        <v>92</v>
      </c>
      <c r="B217" s="271" t="s">
        <v>449</v>
      </c>
      <c r="C217" s="272"/>
      <c r="D217" s="272"/>
      <c r="E217" s="272"/>
      <c r="F217" s="172" t="s">
        <v>448</v>
      </c>
      <c r="G217" s="273"/>
    </row>
    <row r="218" spans="1:18" ht="13.15" customHeight="1" x14ac:dyDescent="0.25">
      <c r="A218" s="270">
        <v>92</v>
      </c>
      <c r="B218" s="271" t="s">
        <v>450</v>
      </c>
      <c r="C218" s="272"/>
      <c r="D218" s="272"/>
      <c r="E218" s="272"/>
      <c r="F218" s="172" t="s">
        <v>451</v>
      </c>
      <c r="G218" s="172" t="s">
        <v>127</v>
      </c>
    </row>
    <row r="219" spans="1:18" ht="25.15" customHeight="1" x14ac:dyDescent="0.25">
      <c r="A219" s="270">
        <v>92</v>
      </c>
      <c r="B219" s="271" t="s">
        <v>452</v>
      </c>
      <c r="C219" s="272"/>
      <c r="D219" s="272"/>
      <c r="E219" s="272"/>
      <c r="F219" s="172" t="s">
        <v>453</v>
      </c>
      <c r="G219" s="274">
        <v>2698</v>
      </c>
    </row>
    <row r="220" spans="1:18" ht="13.15" customHeight="1" x14ac:dyDescent="0.25">
      <c r="A220" s="270">
        <v>92</v>
      </c>
      <c r="B220" s="271" t="s">
        <v>454</v>
      </c>
      <c r="C220" s="272"/>
      <c r="D220" s="272"/>
      <c r="E220" s="272"/>
      <c r="F220" s="172" t="s">
        <v>455</v>
      </c>
      <c r="G220" s="172" t="s">
        <v>127</v>
      </c>
    </row>
    <row r="221" spans="1:18" ht="13.15" customHeight="1" x14ac:dyDescent="0.25">
      <c r="A221" s="270">
        <v>92</v>
      </c>
      <c r="B221" s="271" t="s">
        <v>456</v>
      </c>
      <c r="C221" s="272"/>
      <c r="D221" s="272"/>
      <c r="E221" s="272"/>
      <c r="F221" s="172" t="s">
        <v>457</v>
      </c>
      <c r="G221" s="274">
        <v>5395</v>
      </c>
    </row>
    <row r="222" spans="1:18" ht="13.15" customHeight="1" x14ac:dyDescent="0.25">
      <c r="A222" s="270">
        <v>92</v>
      </c>
      <c r="B222" s="271" t="s">
        <v>458</v>
      </c>
      <c r="C222" s="272"/>
      <c r="D222" s="272"/>
      <c r="E222" s="272"/>
      <c r="F222" s="172" t="s">
        <v>459</v>
      </c>
      <c r="G222" s="274">
        <v>5973</v>
      </c>
    </row>
    <row r="223" spans="1:18" ht="25.15" customHeight="1" x14ac:dyDescent="0.25">
      <c r="A223" s="270">
        <v>92</v>
      </c>
      <c r="B223" s="271" t="s">
        <v>460</v>
      </c>
      <c r="C223" s="272"/>
      <c r="D223" s="272"/>
      <c r="E223" s="272"/>
      <c r="F223" s="172" t="s">
        <v>461</v>
      </c>
      <c r="G223" s="172" t="s">
        <v>127</v>
      </c>
    </row>
    <row r="224" spans="1:18" ht="13.15" customHeight="1" x14ac:dyDescent="0.25">
      <c r="A224" s="270">
        <v>92</v>
      </c>
      <c r="B224" s="271" t="s">
        <v>462</v>
      </c>
      <c r="C224" s="272"/>
      <c r="D224" s="272"/>
      <c r="E224" s="272"/>
      <c r="F224" s="172" t="s">
        <v>463</v>
      </c>
      <c r="G224" s="274">
        <v>2576</v>
      </c>
    </row>
    <row r="225" spans="1:7" ht="13.15" customHeight="1" x14ac:dyDescent="0.25">
      <c r="A225" s="270">
        <v>92</v>
      </c>
      <c r="B225" s="271" t="s">
        <v>464</v>
      </c>
      <c r="C225" s="272"/>
      <c r="D225" s="272"/>
      <c r="E225" s="272"/>
      <c r="F225" s="172" t="s">
        <v>465</v>
      </c>
      <c r="G225" s="172" t="s">
        <v>127</v>
      </c>
    </row>
    <row r="226" spans="1:7" ht="25.15" customHeight="1" x14ac:dyDescent="0.25">
      <c r="A226" s="270">
        <v>92</v>
      </c>
      <c r="B226" s="271" t="s">
        <v>466</v>
      </c>
      <c r="C226" s="272"/>
      <c r="D226" s="272"/>
      <c r="E226" s="272"/>
      <c r="F226" s="172" t="s">
        <v>467</v>
      </c>
      <c r="G226" s="172" t="s">
        <v>127</v>
      </c>
    </row>
    <row r="227" spans="1:7" ht="13.15" customHeight="1" x14ac:dyDescent="0.25">
      <c r="A227" s="270">
        <v>92</v>
      </c>
      <c r="B227" s="271" t="s">
        <v>468</v>
      </c>
      <c r="C227" s="272"/>
      <c r="D227" s="272"/>
      <c r="E227" s="272"/>
      <c r="F227" s="172" t="s">
        <v>448</v>
      </c>
    </row>
    <row r="228" spans="1:7" ht="14.1" customHeight="1" x14ac:dyDescent="0.25">
      <c r="A228" s="270">
        <v>92</v>
      </c>
      <c r="B228" s="271" t="s">
        <v>469</v>
      </c>
      <c r="C228" s="272"/>
      <c r="D228" s="272"/>
      <c r="E228" s="272"/>
      <c r="F228" s="172" t="s">
        <v>470</v>
      </c>
      <c r="G228" s="275">
        <v>2543</v>
      </c>
    </row>
    <row r="229" spans="1:7" ht="13.15" customHeight="1" x14ac:dyDescent="0.25">
      <c r="A229" s="270">
        <v>92</v>
      </c>
      <c r="B229" s="271" t="s">
        <v>471</v>
      </c>
      <c r="C229" s="272"/>
      <c r="D229" s="272"/>
      <c r="E229" s="272"/>
      <c r="F229" s="172" t="s">
        <v>448</v>
      </c>
    </row>
    <row r="230" spans="1:7" ht="13.15" customHeight="1" x14ac:dyDescent="0.25">
      <c r="A230" s="270">
        <v>92</v>
      </c>
      <c r="B230" s="271" t="s">
        <v>472</v>
      </c>
      <c r="C230" s="272"/>
      <c r="D230" s="272"/>
      <c r="E230" s="272"/>
      <c r="F230" s="172" t="s">
        <v>473</v>
      </c>
      <c r="G230" s="172" t="s">
        <v>127</v>
      </c>
    </row>
    <row r="231" spans="1:7" ht="14.1" customHeight="1" x14ac:dyDescent="0.25">
      <c r="A231" s="270">
        <v>92</v>
      </c>
      <c r="B231" s="271" t="s">
        <v>474</v>
      </c>
      <c r="C231" s="272"/>
      <c r="D231" s="272"/>
      <c r="E231" s="272"/>
      <c r="F231" s="172" t="s">
        <v>475</v>
      </c>
      <c r="G231" s="172" t="s">
        <v>127</v>
      </c>
    </row>
    <row r="232" spans="1:7" ht="13.15" customHeight="1" x14ac:dyDescent="0.25">
      <c r="A232" s="270">
        <v>92</v>
      </c>
      <c r="B232" s="271" t="s">
        <v>476</v>
      </c>
      <c r="C232" s="272"/>
      <c r="D232" s="272"/>
      <c r="E232" s="272"/>
      <c r="F232" s="172" t="s">
        <v>477</v>
      </c>
      <c r="G232" s="274">
        <v>11865</v>
      </c>
    </row>
    <row r="233" spans="1:7" ht="13.15" customHeight="1" x14ac:dyDescent="0.25">
      <c r="A233" s="270">
        <v>92</v>
      </c>
      <c r="B233" s="271" t="s">
        <v>478</v>
      </c>
      <c r="C233" s="272"/>
      <c r="D233" s="272"/>
      <c r="E233" s="272"/>
      <c r="F233" s="172" t="s">
        <v>479</v>
      </c>
      <c r="G233" s="274">
        <v>2780</v>
      </c>
    </row>
    <row r="234" spans="1:7" ht="13.15" customHeight="1" x14ac:dyDescent="0.25">
      <c r="A234" s="270">
        <v>92</v>
      </c>
      <c r="B234" s="271" t="s">
        <v>480</v>
      </c>
      <c r="C234" s="272"/>
      <c r="D234" s="272"/>
      <c r="E234" s="272"/>
      <c r="F234" s="172" t="s">
        <v>481</v>
      </c>
      <c r="G234" s="172" t="s">
        <v>127</v>
      </c>
    </row>
    <row r="235" spans="1:7" ht="13.15" customHeight="1" x14ac:dyDescent="0.25">
      <c r="A235" s="270">
        <v>92</v>
      </c>
      <c r="B235" s="271" t="s">
        <v>482</v>
      </c>
      <c r="C235" s="272"/>
      <c r="D235" s="272"/>
      <c r="E235" s="272"/>
      <c r="F235" s="172" t="s">
        <v>483</v>
      </c>
      <c r="G235" s="172" t="s">
        <v>127</v>
      </c>
    </row>
    <row r="236" spans="1:7" ht="25.15" customHeight="1" x14ac:dyDescent="0.25">
      <c r="A236" s="270">
        <v>92</v>
      </c>
      <c r="B236" s="271" t="s">
        <v>484</v>
      </c>
      <c r="C236" s="272"/>
      <c r="D236" s="272"/>
      <c r="E236" s="272"/>
      <c r="F236" s="172" t="s">
        <v>448</v>
      </c>
      <c r="G236" s="273"/>
    </row>
    <row r="237" spans="1:7" ht="13.15" customHeight="1" x14ac:dyDescent="0.25">
      <c r="A237" s="270">
        <v>92</v>
      </c>
      <c r="B237" s="271" t="s">
        <v>485</v>
      </c>
      <c r="C237" s="272"/>
      <c r="D237" s="272"/>
      <c r="E237" s="272"/>
      <c r="F237" s="172" t="s">
        <v>486</v>
      </c>
      <c r="G237" s="172" t="s">
        <v>127</v>
      </c>
    </row>
    <row r="238" spans="1:7" ht="13.15" customHeight="1" x14ac:dyDescent="0.25">
      <c r="A238" s="270">
        <v>92</v>
      </c>
      <c r="B238" s="271" t="s">
        <v>195</v>
      </c>
      <c r="C238" s="272"/>
      <c r="D238" s="272"/>
      <c r="E238" s="272"/>
      <c r="F238" s="172" t="s">
        <v>487</v>
      </c>
      <c r="G238" s="275">
        <v>7626</v>
      </c>
    </row>
    <row r="239" spans="1:7" ht="13.15" customHeight="1" x14ac:dyDescent="0.25">
      <c r="A239" s="270">
        <v>92</v>
      </c>
      <c r="B239" s="271" t="s">
        <v>488</v>
      </c>
      <c r="C239" s="272"/>
      <c r="D239" s="272"/>
      <c r="E239" s="272"/>
      <c r="F239" s="172" t="s">
        <v>489</v>
      </c>
      <c r="G239" s="275">
        <v>17011</v>
      </c>
    </row>
    <row r="240" spans="1:7" ht="13.15" customHeight="1" x14ac:dyDescent="0.25">
      <c r="A240" s="270">
        <v>92</v>
      </c>
      <c r="B240" s="271" t="s">
        <v>490</v>
      </c>
      <c r="C240" s="272"/>
      <c r="D240" s="272"/>
      <c r="E240" s="272"/>
      <c r="F240" s="172" t="s">
        <v>491</v>
      </c>
      <c r="G240" s="275">
        <v>12167</v>
      </c>
    </row>
    <row r="241" spans="1:7" ht="13.15" customHeight="1" x14ac:dyDescent="0.25">
      <c r="A241" s="270">
        <v>92</v>
      </c>
      <c r="B241" s="271" t="s">
        <v>492</v>
      </c>
      <c r="C241" s="272"/>
      <c r="D241" s="272"/>
      <c r="E241" s="272"/>
      <c r="F241" s="172" t="s">
        <v>493</v>
      </c>
      <c r="G241" s="172" t="s">
        <v>127</v>
      </c>
    </row>
    <row r="242" spans="1:7" ht="34.15" customHeight="1" x14ac:dyDescent="0.25">
      <c r="A242" s="168" t="s">
        <v>494</v>
      </c>
      <c r="B242" s="276"/>
      <c r="C242" s="276"/>
      <c r="D242" s="276"/>
      <c r="E242" s="276"/>
      <c r="F242" s="276"/>
      <c r="G242" s="276"/>
    </row>
    <row r="243" spans="1:7" ht="35.1" customHeight="1" x14ac:dyDescent="0.25">
      <c r="A243" s="266" t="s">
        <v>110</v>
      </c>
      <c r="B243" s="267"/>
      <c r="C243" s="267"/>
      <c r="D243" s="267"/>
      <c r="E243" s="267"/>
      <c r="F243" s="268"/>
      <c r="G243" s="267"/>
    </row>
    <row r="244" spans="1:7" ht="29.1" customHeight="1" x14ac:dyDescent="0.25">
      <c r="A244" s="191"/>
      <c r="B244" s="192"/>
      <c r="C244" s="192"/>
      <c r="D244" s="192"/>
      <c r="E244" s="192"/>
      <c r="F244" s="269"/>
      <c r="G244" s="192"/>
    </row>
    <row r="245" spans="1:7" ht="22.15" customHeight="1" x14ac:dyDescent="0.25">
      <c r="A245" s="270">
        <v>93</v>
      </c>
      <c r="B245" s="271" t="s">
        <v>447</v>
      </c>
      <c r="C245" s="271"/>
      <c r="D245" s="271"/>
      <c r="E245" s="271"/>
      <c r="F245" s="277" t="s">
        <v>495</v>
      </c>
      <c r="G245" s="271" t="s">
        <v>127</v>
      </c>
    </row>
    <row r="246" spans="1:7" ht="22.15" customHeight="1" x14ac:dyDescent="0.25">
      <c r="A246" s="270">
        <v>93</v>
      </c>
      <c r="B246" s="271" t="s">
        <v>449</v>
      </c>
      <c r="C246" s="271"/>
      <c r="D246" s="271"/>
      <c r="E246" s="271"/>
      <c r="F246" s="277"/>
      <c r="G246" s="278"/>
    </row>
    <row r="247" spans="1:7" ht="18" customHeight="1" x14ac:dyDescent="0.25">
      <c r="A247" s="270">
        <v>93</v>
      </c>
      <c r="B247" s="271" t="s">
        <v>450</v>
      </c>
      <c r="C247" s="271"/>
      <c r="D247" s="271"/>
      <c r="E247" s="271"/>
      <c r="F247" s="277" t="s">
        <v>496</v>
      </c>
      <c r="G247" s="271" t="s">
        <v>127</v>
      </c>
    </row>
    <row r="248" spans="1:7" ht="22.15" customHeight="1" x14ac:dyDescent="0.25">
      <c r="A248" s="270">
        <v>93</v>
      </c>
      <c r="B248" s="271" t="s">
        <v>452</v>
      </c>
      <c r="C248" s="271"/>
      <c r="D248" s="271"/>
      <c r="E248" s="271"/>
      <c r="F248" s="277" t="s">
        <v>497</v>
      </c>
      <c r="G248" s="279">
        <v>4334</v>
      </c>
    </row>
    <row r="249" spans="1:7" ht="22.15" customHeight="1" x14ac:dyDescent="0.25">
      <c r="A249" s="270">
        <v>93</v>
      </c>
      <c r="B249" s="271" t="s">
        <v>454</v>
      </c>
      <c r="C249" s="271"/>
      <c r="D249" s="271"/>
      <c r="E249" s="271"/>
      <c r="F249" s="277" t="s">
        <v>498</v>
      </c>
      <c r="G249" s="279">
        <v>4334</v>
      </c>
    </row>
    <row r="250" spans="1:7" ht="28.15" customHeight="1" x14ac:dyDescent="0.25">
      <c r="A250" s="168" t="s">
        <v>499</v>
      </c>
      <c r="B250" s="276"/>
      <c r="C250" s="276"/>
      <c r="D250" s="276"/>
      <c r="E250" s="276"/>
      <c r="F250" s="276"/>
      <c r="G250" s="276"/>
    </row>
    <row r="251" spans="1:7" ht="45" customHeight="1" x14ac:dyDescent="0.25">
      <c r="A251" s="266" t="s">
        <v>110</v>
      </c>
      <c r="B251" s="267"/>
      <c r="C251" s="267"/>
      <c r="D251" s="267"/>
      <c r="E251" s="267"/>
      <c r="F251" s="268"/>
      <c r="G251" s="267"/>
    </row>
    <row r="252" spans="1:7" ht="17.100000000000001" customHeight="1" x14ac:dyDescent="0.25">
      <c r="A252" s="191"/>
      <c r="B252" s="192"/>
      <c r="C252" s="192"/>
      <c r="D252" s="192"/>
      <c r="E252" s="192"/>
      <c r="F252" s="269"/>
      <c r="G252" s="192"/>
    </row>
    <row r="253" spans="1:7" ht="15" customHeight="1" x14ac:dyDescent="0.25">
      <c r="A253" s="191"/>
      <c r="B253" s="192"/>
      <c r="C253" s="192"/>
      <c r="D253" s="192"/>
      <c r="E253" s="192"/>
      <c r="F253" s="269"/>
      <c r="G253" s="192"/>
    </row>
    <row r="254" spans="1:7" x14ac:dyDescent="0.2">
      <c r="A254" s="195"/>
      <c r="B254" s="195" t="s">
        <v>500</v>
      </c>
      <c r="C254" s="195"/>
      <c r="D254" s="195"/>
      <c r="E254" s="195"/>
      <c r="F254" s="238" t="s">
        <v>501</v>
      </c>
      <c r="G254" s="280">
        <v>327</v>
      </c>
    </row>
    <row r="255" spans="1:7" x14ac:dyDescent="0.2">
      <c r="A255" s="195"/>
      <c r="B255" s="195" t="s">
        <v>502</v>
      </c>
      <c r="C255" s="195"/>
      <c r="D255" s="195"/>
      <c r="E255" s="195"/>
      <c r="F255" s="238" t="s">
        <v>503</v>
      </c>
      <c r="G255" s="280">
        <v>185</v>
      </c>
    </row>
    <row r="256" spans="1:7" x14ac:dyDescent="0.2">
      <c r="A256" s="195"/>
      <c r="B256" s="195" t="s">
        <v>504</v>
      </c>
      <c r="C256" s="195"/>
      <c r="D256" s="195"/>
      <c r="E256" s="195"/>
      <c r="F256" s="238" t="s">
        <v>505</v>
      </c>
      <c r="G256" s="280">
        <v>288</v>
      </c>
    </row>
    <row r="257" spans="1:7" x14ac:dyDescent="0.2">
      <c r="A257" s="195"/>
      <c r="B257" s="195" t="s">
        <v>506</v>
      </c>
      <c r="C257" s="195"/>
      <c r="D257" s="195"/>
      <c r="E257" s="195"/>
      <c r="F257" s="238" t="s">
        <v>507</v>
      </c>
      <c r="G257" s="280">
        <v>310</v>
      </c>
    </row>
    <row r="258" spans="1:7" x14ac:dyDescent="0.2">
      <c r="A258" s="195"/>
      <c r="B258" s="195" t="s">
        <v>508</v>
      </c>
      <c r="C258" s="195"/>
      <c r="D258" s="195"/>
      <c r="E258" s="195"/>
      <c r="F258" s="238" t="s">
        <v>509</v>
      </c>
      <c r="G258" s="280">
        <v>233</v>
      </c>
    </row>
  </sheetData>
  <sheetProtection selectLockedCells="1" selectUnlockedCells="1"/>
  <mergeCells count="3">
    <mergeCell ref="I2:M2"/>
    <mergeCell ref="Q3:R3"/>
    <mergeCell ref="T3:U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57C117937CFC41BFC9DA22F40355C1" ma:contentTypeVersion="17" ma:contentTypeDescription="Create a new document." ma:contentTypeScope="" ma:versionID="7ba13673a394198707ff0b050a36039b">
  <xsd:schema xmlns:xsd="http://www.w3.org/2001/XMLSchema" xmlns:xs="http://www.w3.org/2001/XMLSchema" xmlns:p="http://schemas.microsoft.com/office/2006/metadata/properties" xmlns:ns2="cc1f92cf-538a-4359-92b3-489a84209a15" xmlns:ns3="57b8b022-2c87-4c58-97ad-376140580cd9" xmlns:ns4="c1dc5ad5-337b-4d66-a194-b33a7344dd5f" targetNamespace="http://schemas.microsoft.com/office/2006/metadata/properties" ma:root="true" ma:fieldsID="ce3ece52775be651ff05cf1767236b0c" ns2:_="" ns3:_="" ns4:_="">
    <xsd:import namespace="cc1f92cf-538a-4359-92b3-489a84209a15"/>
    <xsd:import namespace="57b8b022-2c87-4c58-97ad-376140580cd9"/>
    <xsd:import namespace="c1dc5ad5-337b-4d66-a194-b33a7344dd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1f92cf-538a-4359-92b3-489a84209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b8b022-2c87-4c58-97ad-376140580cd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dc5ad5-337b-4d66-a194-b33a7344dd5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ab9b8d1-9afb-4494-8041-58d7a0c72a9f}" ma:internalName="TaxCatchAll" ma:showField="CatchAllData" ma:web="c1dc5ad5-337b-4d66-a194-b33a7344dd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dc5ad5-337b-4d66-a194-b33a7344dd5f" xsi:nil="true"/>
    <lcf76f155ced4ddcb4097134ff3c332f xmlns="cc1f92cf-538a-4359-92b3-489a84209a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D2827FA-42C8-472E-8748-780BBAF1D05A}"/>
</file>

<file path=customXml/itemProps2.xml><?xml version="1.0" encoding="utf-8"?>
<ds:datastoreItem xmlns:ds="http://schemas.openxmlformats.org/officeDocument/2006/customXml" ds:itemID="{4B88F627-6B03-4A08-BDF7-5B994B7511FE}"/>
</file>

<file path=customXml/itemProps3.xml><?xml version="1.0" encoding="utf-8"?>
<ds:datastoreItem xmlns:ds="http://schemas.openxmlformats.org/officeDocument/2006/customXml" ds:itemID="{3F08FA3E-3B74-40EE-98D8-879049AF00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Fee-est-charbroiler</vt:lpstr>
      <vt:lpstr>Lists</vt:lpstr>
      <vt:lpstr>Rule 40 Fees</vt:lpstr>
      <vt:lpstr>'Fee-est-charbroiler'!Print_Area</vt:lpstr>
    </vt:vector>
  </TitlesOfParts>
  <Company>County of San Diego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Amberg, Stephen</dc:creator>
  <cp:lastModifiedBy>Amberg, Stephen</cp:lastModifiedBy>
  <dcterms:created xsi:type="dcterms:W3CDTF">2026-08-05T19:59:02Z</dcterms:created>
  <dcterms:modified xsi:type="dcterms:W3CDTF">2026-08-05T20:04:48Z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0x0101001157C117937CFC41BFC9DA22F40355C1</vt:lpwstr>
  </property>
</Properties>
</file>